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 defaultThemeVersion="124226"/>
  <workbookProtection workbookPassword="CE28" lockStructure="1"/>
  <bookViews>
    <workbookView xWindow="-120" yWindow="-120" windowWidth="19416" windowHeight="11016" tabRatio="603" activeTab="3"/>
  </bookViews>
  <sheets>
    <sheet name="нормативы" sheetId="3" r:id="rId1"/>
    <sheet name="Накопление МО Амб" sheetId="1" r:id="rId2"/>
    <sheet name="Накопление МО Стац" sheetId="5" r:id="rId3"/>
    <sheet name="Количество 0-2" sheetId="2" r:id="rId4"/>
    <sheet name="Количество 3-4" sheetId="4" r:id="rId5"/>
  </sheets>
  <definedNames>
    <definedName name="_xlnm.Print_Area" localSheetId="0">нормативы!$A$1:$K$485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27" i="2" l="1"/>
  <c r="O127" i="2"/>
  <c r="N127" i="2"/>
  <c r="W9" i="4"/>
  <c r="U9" i="4"/>
  <c r="W52" i="2"/>
  <c r="Y52" i="2"/>
  <c r="W51" i="2"/>
  <c r="Y51" i="2"/>
  <c r="W50" i="2"/>
  <c r="Y50" i="2"/>
  <c r="N38" i="4"/>
  <c r="W49" i="2"/>
  <c r="Y49" i="2"/>
  <c r="L9" i="1"/>
  <c r="L9" i="5"/>
  <c r="Q63" i="2"/>
  <c r="S42" i="4"/>
  <c r="Q42" i="4"/>
  <c r="O42" i="4"/>
  <c r="AA63" i="2"/>
  <c r="X63" i="2"/>
  <c r="U63" i="2"/>
  <c r="S63" i="2"/>
  <c r="R63" i="2"/>
  <c r="Y42" i="4"/>
  <c r="W42" i="4"/>
  <c r="V42" i="4"/>
  <c r="U42" i="4"/>
  <c r="P42" i="4"/>
  <c r="U37" i="4"/>
  <c r="U38" i="4" s="1"/>
  <c r="W37" i="4"/>
  <c r="W41" i="4"/>
  <c r="N40" i="4"/>
  <c r="N39" i="4"/>
  <c r="T37" i="4"/>
  <c r="V37" i="4"/>
  <c r="V38" i="4"/>
  <c r="X37" i="4"/>
  <c r="X38" i="4"/>
  <c r="X39" i="4"/>
  <c r="X40" i="4"/>
  <c r="Y37" i="4"/>
  <c r="Y41" i="4"/>
  <c r="Z37" i="4"/>
  <c r="Z38" i="4"/>
  <c r="O67" i="4"/>
  <c r="U39" i="4"/>
  <c r="U40" i="4"/>
  <c r="U41" i="4"/>
  <c r="P37" i="4"/>
  <c r="P38" i="4"/>
  <c r="Q37" i="4"/>
  <c r="Q41" i="4"/>
  <c r="R37" i="4"/>
  <c r="S37" i="4"/>
  <c r="Q38" i="4"/>
  <c r="O37" i="4"/>
  <c r="L12" i="1"/>
  <c r="K12" i="1"/>
  <c r="M12" i="1"/>
  <c r="L11" i="1"/>
  <c r="K11" i="1"/>
  <c r="M11" i="1"/>
  <c r="K9" i="1"/>
  <c r="Q62" i="2"/>
  <c r="R62" i="2"/>
  <c r="S62" i="2"/>
  <c r="T62" i="2"/>
  <c r="U62" i="2"/>
  <c r="V62" i="2"/>
  <c r="X62" i="2"/>
  <c r="Z62" i="2"/>
  <c r="O65" i="4"/>
  <c r="R65" i="4"/>
  <c r="P65" i="4"/>
  <c r="AA62" i="2"/>
  <c r="O66" i="4"/>
  <c r="R66" i="4"/>
  <c r="Z59" i="2"/>
  <c r="N125" i="2"/>
  <c r="Z60" i="2"/>
  <c r="X59" i="2"/>
  <c r="N123" i="2"/>
  <c r="V59" i="2"/>
  <c r="N121" i="2"/>
  <c r="V60" i="2"/>
  <c r="T59" i="2"/>
  <c r="T60" i="2"/>
  <c r="T61" i="2"/>
  <c r="S59" i="2"/>
  <c r="R59" i="2"/>
  <c r="W10" i="2"/>
  <c r="W48" i="2"/>
  <c r="Y48" i="2"/>
  <c r="W46" i="2"/>
  <c r="Y46" i="2"/>
  <c r="W47" i="2"/>
  <c r="Y47" i="2"/>
  <c r="W45" i="2"/>
  <c r="Y45" i="2"/>
  <c r="W44" i="2"/>
  <c r="Y44" i="2"/>
  <c r="W43" i="2"/>
  <c r="Y43" i="2"/>
  <c r="W34" i="2"/>
  <c r="Y34" i="2"/>
  <c r="W35" i="2"/>
  <c r="Y35" i="2"/>
  <c r="W33" i="2"/>
  <c r="Y33" i="2"/>
  <c r="W11" i="2"/>
  <c r="L14" i="5"/>
  <c r="L12" i="5"/>
  <c r="K12" i="5"/>
  <c r="L10" i="5"/>
  <c r="K10" i="5"/>
  <c r="M10" i="5"/>
  <c r="L10" i="1"/>
  <c r="L13" i="5"/>
  <c r="L11" i="5"/>
  <c r="K11" i="5"/>
  <c r="M11" i="5"/>
  <c r="K13" i="5"/>
  <c r="M13" i="5"/>
  <c r="Q58" i="2"/>
  <c r="Q59" i="2"/>
  <c r="U58" i="2"/>
  <c r="U59" i="2"/>
  <c r="N120" i="2"/>
  <c r="AA58" i="2"/>
  <c r="AA59" i="2"/>
  <c r="AA60" i="2"/>
  <c r="O126" i="2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Y11" i="2"/>
  <c r="W38" i="4"/>
  <c r="W39" i="4"/>
  <c r="W40" i="4"/>
  <c r="K10" i="1"/>
  <c r="M10" i="1"/>
  <c r="K9" i="5"/>
  <c r="X41" i="4"/>
  <c r="M12" i="5"/>
  <c r="O38" i="4"/>
  <c r="O39" i="4"/>
  <c r="O40" i="4"/>
  <c r="O41" i="4"/>
  <c r="L8" i="5"/>
  <c r="Z61" i="2"/>
  <c r="Q125" i="2"/>
  <c r="O125" i="2"/>
  <c r="N119" i="2"/>
  <c r="M14" i="5"/>
  <c r="K14" i="5"/>
  <c r="S60" i="2"/>
  <c r="S61" i="2"/>
  <c r="N118" i="2"/>
  <c r="M9" i="1"/>
  <c r="R38" i="4"/>
  <c r="R39" i="4"/>
  <c r="R40" i="4"/>
  <c r="R41" i="4"/>
  <c r="P41" i="4"/>
  <c r="Y38" i="4"/>
  <c r="Y39" i="4"/>
  <c r="Y40" i="4"/>
  <c r="T38" i="4"/>
  <c r="O61" i="4"/>
  <c r="T41" i="4"/>
  <c r="T39" i="4"/>
  <c r="T40" i="4"/>
  <c r="Z39" i="4"/>
  <c r="Z40" i="4"/>
  <c r="O59" i="4"/>
  <c r="P59" i="4"/>
  <c r="Z41" i="4"/>
  <c r="Q60" i="2"/>
  <c r="O116" i="2"/>
  <c r="N126" i="2"/>
  <c r="O119" i="2"/>
  <c r="Q119" i="2"/>
  <c r="R59" i="4"/>
  <c r="Q61" i="2"/>
  <c r="Q116" i="2"/>
  <c r="AA61" i="2"/>
  <c r="Q126" i="2"/>
  <c r="P61" i="4"/>
  <c r="R61" i="4"/>
  <c r="P67" i="4"/>
  <c r="R67" i="4"/>
  <c r="M9" i="5"/>
  <c r="K8" i="5"/>
  <c r="M8" i="5"/>
  <c r="O56" i="4"/>
  <c r="P56" i="4"/>
  <c r="R56" i="4"/>
  <c r="N116" i="2"/>
  <c r="Y10" i="2"/>
  <c r="W58" i="2"/>
  <c r="W59" i="2"/>
  <c r="V61" i="2"/>
  <c r="Q121" i="2"/>
  <c r="O121" i="2"/>
  <c r="Q39" i="4"/>
  <c r="Q40" i="4"/>
  <c r="O58" i="4"/>
  <c r="P39" i="4"/>
  <c r="P40" i="4"/>
  <c r="O57" i="4"/>
  <c r="P57" i="4"/>
  <c r="R57" i="4"/>
  <c r="V39" i="4"/>
  <c r="V40" i="4"/>
  <c r="O63" i="4"/>
  <c r="P63" i="4"/>
  <c r="R63" i="4"/>
  <c r="U60" i="2"/>
  <c r="W62" i="2"/>
  <c r="P66" i="4"/>
  <c r="X60" i="2"/>
  <c r="L8" i="1"/>
  <c r="W63" i="2"/>
  <c r="R60" i="2"/>
  <c r="N117" i="2"/>
  <c r="K8" i="1"/>
  <c r="M8" i="1"/>
  <c r="S41" i="4"/>
  <c r="S38" i="4"/>
  <c r="O62" i="4"/>
  <c r="P62" i="4"/>
  <c r="R62" i="4"/>
  <c r="V41" i="4"/>
  <c r="S39" i="4"/>
  <c r="S40" i="4"/>
  <c r="O60" i="4"/>
  <c r="P60" i="4"/>
  <c r="R60" i="4"/>
  <c r="R61" i="2"/>
  <c r="Q117" i="2"/>
  <c r="O117" i="2"/>
  <c r="U61" i="2"/>
  <c r="Q120" i="2"/>
  <c r="O120" i="2"/>
  <c r="Y58" i="2"/>
  <c r="Y62" i="2"/>
  <c r="Y59" i="2"/>
  <c r="O123" i="2"/>
  <c r="X61" i="2"/>
  <c r="Q123" i="2"/>
  <c r="P58" i="4"/>
  <c r="R58" i="4"/>
  <c r="W60" i="2"/>
  <c r="N122" i="2"/>
  <c r="Y63" i="2"/>
  <c r="W61" i="2"/>
  <c r="Q122" i="2"/>
  <c r="O122" i="2"/>
  <c r="N124" i="2"/>
  <c r="O64" i="4"/>
  <c r="P64" i="4"/>
  <c r="R64" i="4"/>
  <c r="Y60" i="2"/>
  <c r="O124" i="2"/>
  <c r="Y61" i="2"/>
  <c r="Q124" i="2"/>
</calcChain>
</file>

<file path=xl/sharedStrings.xml><?xml version="1.0" encoding="utf-8"?>
<sst xmlns="http://schemas.openxmlformats.org/spreadsheetml/2006/main" count="867" uniqueCount="573">
  <si>
    <t>ШАБЛОН ДЛЯ РАСЧЕТОВ ПОТРЕБНОСТИ В ОБОРУДОВАНИИ И РАСХОДНЫХ МАТЕРИАЛОВ ПРИ ОБРАЩЕНИИ С МЕДИЦИНСКИМИ ОТХОДАМИ</t>
  </si>
  <si>
    <t>Класс «А»</t>
  </si>
  <si>
    <t>Единица  измерения (кг)</t>
  </si>
  <si>
    <t>Класс «Б»</t>
  </si>
  <si>
    <t>Класс «Г»</t>
  </si>
  <si>
    <t>Медицинские отходы</t>
  </si>
  <si>
    <t>Объем накоплений огтходов</t>
  </si>
  <si>
    <t>Рентгеновская пленка, фотобумага, фотопленка отработанная (кг)</t>
  </si>
  <si>
    <t>Лабораторные отходы</t>
  </si>
  <si>
    <t>Химические отходы</t>
  </si>
  <si>
    <t>в сутки (кг/сут.)</t>
  </si>
  <si>
    <t>в год (кг/год.)</t>
  </si>
  <si>
    <t>Бумага(макулатура, бумажные мешки и коробки), кг</t>
  </si>
  <si>
    <t>Полимерные отходы</t>
  </si>
  <si>
    <t>Лампы</t>
  </si>
  <si>
    <t>Всего:</t>
  </si>
  <si>
    <t>Древесина (мебель, неисправный инвентарь), кг</t>
  </si>
  <si>
    <t>Перевязочный материал</t>
  </si>
  <si>
    <t>Рентгеновская пленка</t>
  </si>
  <si>
    <t>Cмет, строительный мусор</t>
  </si>
  <si>
    <t>Биологические отходы</t>
  </si>
  <si>
    <t>Стекло</t>
  </si>
  <si>
    <t>Резина обеззараженная</t>
  </si>
  <si>
    <t>Гипсовые повязки, отработанный гипс, кг</t>
  </si>
  <si>
    <t>Металл</t>
  </si>
  <si>
    <t>ИМН содержащие ртуть, штук</t>
  </si>
  <si>
    <t>№ п.п.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</si>
  <si>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</si>
  <si>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</si>
  <si>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</si>
  <si>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</si>
  <si>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</si>
  <si>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</si>
  <si>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</si>
  <si>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</si>
  <si>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</si>
  <si>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</si>
  <si>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12.</t>
  </si>
  <si>
    <t>13.</t>
  </si>
  <si>
    <t>14.</t>
  </si>
  <si>
    <t>15.</t>
  </si>
  <si>
    <t>16.</t>
  </si>
  <si>
    <t>24.</t>
  </si>
  <si>
    <t>25.</t>
  </si>
  <si>
    <t>Кабинет директора</t>
  </si>
  <si>
    <t>Кабинет кардиолога</t>
  </si>
  <si>
    <t>Бирок-стяжек</t>
  </si>
  <si>
    <t>* в том числе промаркированные контейнеры для класса "Б"</t>
  </si>
  <si>
    <t>человек</t>
  </si>
  <si>
    <t>Норматив образования отходов в сут.(кг/сут.)</t>
  </si>
  <si>
    <t>Ориентировочные нормативы образования отходов здравоохранения в медицинских учреждениях г.Санкт-Петербург (Отходы учреждений здравоохранения: современное состояние проблемы, пути решения./Под ред. Л.П.Зуевой.- СПб, 2003. - 43 с. http://www.zdrav.spb.ru/epid/doc/trash.doc).</t>
  </si>
  <si>
    <t>Наименование</t>
  </si>
  <si>
    <t>Ед. изм.</t>
  </si>
  <si>
    <t>стационарные ЛУ, среднегодовое на 1 койку</t>
  </si>
  <si>
    <t>амбулаторно-поликл. ЛУ, среднесут. на 1 посещение</t>
  </si>
  <si>
    <t>стационарные ЛУ, среднесуточное на 1 койку</t>
  </si>
  <si>
    <t>Патологоанатомические отходы</t>
  </si>
  <si>
    <t>кг</t>
  </si>
  <si>
    <t>-"-</t>
  </si>
  <si>
    <t> 6,5</t>
  </si>
  <si>
    <t>Радиоактивные  отходы</t>
  </si>
  <si>
    <t>-</t>
  </si>
  <si>
    <t>Пищевые отходы</t>
  </si>
  <si>
    <t>Ртутьсодержащие отходы:</t>
  </si>
  <si>
    <t>-ртутные термометры</t>
  </si>
  <si>
    <t>шт</t>
  </si>
  <si>
    <t>-люминесцентные лампы</t>
  </si>
  <si>
    <t>Бумага</t>
  </si>
  <si>
    <t>Резина</t>
  </si>
  <si>
    <t>Гипсовые повязки (отработанный гипс)</t>
  </si>
  <si>
    <t>Древесина</t>
  </si>
  <si>
    <t>475 кг/год,1,44 м3/год</t>
  </si>
  <si>
    <t>0,145 кг/сутки,0,44 л/сутки</t>
  </si>
  <si>
    <t>По исследованиям П.С.Опарина в 1999 г. накопление медицинских отходов, без учёта административных и пищевых, в стационарах смешанного профиля составило 2,3 куб.м. на койку в год. (П.С.Опарин. "Гигиена больничных отходов", М., 2001 г.)</t>
  </si>
  <si>
    <t>Табл.2</t>
  </si>
  <si>
    <t>Ориентировочные нормативы образования отходов в ЛПУ*</t>
  </si>
  <si>
    <t>Число коек в стационаре</t>
  </si>
  <si>
    <t>Норматив образования отходов класса В, кгкойкасут</t>
  </si>
  <si>
    <t>Норматив образования отходов класса Б, кгкойкасут</t>
  </si>
  <si>
    <t>600-800</t>
  </si>
  <si>
    <t>0,156-0,195</t>
  </si>
  <si>
    <t>800-1000</t>
  </si>
  <si>
    <t>0,162-0,203</t>
  </si>
  <si>
    <t>1000-1200</t>
  </si>
  <si>
    <t>0,181-0,227</t>
  </si>
  <si>
    <t>1200-1400</t>
  </si>
  <si>
    <t>0,224-0,300</t>
  </si>
  <si>
    <t>Свыше 1400</t>
  </si>
  <si>
    <t>0,324-0,405</t>
  </si>
  <si>
    <t>*В.Г. Акимкин "Санитарно-эпидемиологические требования к организации сбора, обезвреживания, временного хранения и удаления отходов в лечебно-профилактических учреждениях. (Методическое пособие) М.2004г.;Б.В. Боравский, Т.В. Боравская, К.С. Десяткова "Справочное руководство по обращению с отходами лечебно-профилактических учреждений" М.: ООО "Мир Прессы", 2006.- 432 с.</t>
  </si>
  <si>
    <t>Приложение 4</t>
  </si>
  <si>
    <t>Пример расчета количественных и структурных показателей</t>
  </si>
  <si>
    <t>накопления отходов в ЛПУ различного типа</t>
  </si>
  <si>
    <t>Для ЛПУ стационарного типа</t>
  </si>
  <si>
    <t>1) Коечная емкость многопрофильного стационара составляет – 1300</t>
  </si>
  <si>
    <t>коек.</t>
  </si>
  <si>
    <t>кг/сутки;</t>
  </si>
  <si>
    <t>(106,3-142,4 т/год).</t>
  </si>
  <si>
    <t>2) Коечная емкость многопрофильного стационара составляет – 1300</t>
  </si>
  <si>
    <t>коек, в его структуре более 50% коечного фонда составляют отделения</t>
  </si>
  <si>
    <t>хирургического и реанимационного профиля (стационар организует и оказывает</t>
  </si>
  <si>
    <t>ургентную медицинскую помощь 3 и более дней в неделю или ежедневно</t>
  </si>
  <si>
    <t>кг/сутки.</t>
  </si>
  <si>
    <t>585,0 кг/сутки;</t>
  </si>
  <si>
    <t>(159,4-213,5 т/год).</t>
  </si>
  <si>
    <t>Для ЛПУ амбулаторно-поликлинического типа</t>
  </si>
  <si>
    <t>Количество ежедневных посещений поликлиники – 700.</t>
  </si>
  <si>
    <t>кг/посещение в сутки) = 70-105 кг/сутки.</t>
  </si>
  <si>
    <t>8,4-17,5 кг/сутки;</t>
  </si>
  <si>
    <t>Приложение 5</t>
  </si>
  <si>
    <t>Нормативы образования отходов в лечебно-профилактических</t>
  </si>
  <si>
    <t>учреждениях</t>
  </si>
  <si>
    <t>Учитывая данные международного опыта и результаты отечественных</t>
  </si>
  <si>
    <t>исследователей (Д.А. Голубев и др., 2001; П.С. Опарин, 2001; Акимкин В.Г.,</t>
  </si>
  <si>
    <t>2002; Н.В. Русаков и др., 2002), целесообразно, в современных условиях</t>
  </si>
  <si>
    <t>деятельности здравоохранения Российской Федерации рекомендовать</t>
  </si>
  <si>
    <t>следующие ориентировочные количественные нормативы образования отходов</t>
  </si>
  <si>
    <t>в лечебно-профилактических учреждениях в зависимости от их коечной</t>
  </si>
  <si>
    <t>емкости (табл. 5).</t>
  </si>
  <si>
    <t>Табл. 5. Ориентировочные количественные нормативы</t>
  </si>
  <si>
    <t>образования отходов в лечебно-профилактических учреждениях</t>
  </si>
  <si>
    <t xml:space="preserve">Коечная емкость стационара </t>
  </si>
  <si>
    <t xml:space="preserve">Норматив образования отходов        (кг/койка в сутки) </t>
  </si>
  <si>
    <t>600 – 800 коек</t>
  </si>
  <si>
    <t xml:space="preserve">800 – 1000 коек </t>
  </si>
  <si>
    <t xml:space="preserve">1000 – 1200 коек </t>
  </si>
  <si>
    <t>1200 – 1400 коек</t>
  </si>
  <si>
    <t>свыше 1400 коек</t>
  </si>
  <si>
    <t>Ориентировочные нормативы образования отходов в лечебнопрофилактических учреждениях могут претерпевать изменения в зависимости</t>
  </si>
  <si>
    <t>от влияния ряда факторов:</t>
  </si>
  <si>
    <t>1) структуры медицинского учреждения (при наличии в составе</t>
  </si>
  <si>
    <t>многопрофильных лечебно-профилактических учреждений значительного</t>
  </si>
  <si>
    <t>удельного веса отделений хирургического и реанимационного профиля,</t>
  </si>
  <si>
    <t>составляющих 45-50% и более коечного фонда; некоторых специализированных</t>
  </si>
  <si>
    <t>подразделений, например, отделения гемодиализа, экстракорпоральной</t>
  </si>
  <si>
    <t>гемокоррекции, станции переливания крови, лабораторного центра, вивария и</t>
  </si>
  <si>
    <t>т.п., отмечается как увеличение общего объема отходов, так и отдельных</t>
  </si>
  <si>
    <t>составляющих фракций, характеризующихся, в частности, высоким</t>
  </si>
  <si>
    <t>содержанием полимерных отходов);</t>
  </si>
  <si>
    <t>2) степени и объема медицинской помощи, оказываемой поступаемым в</t>
  </si>
  <si>
    <t>стационар пациентам в порядке неотложной помощи (при организации и</t>
  </si>
  <si>
    <t>оказании стационаром ургентной медицинской помощи 3 и более дней в неделю</t>
  </si>
  <si>
    <t>лечение по экстренным показаниям отмечается увеличение общего объема</t>
  </si>
  <si>
    <t>отходов, образующихся в стационаре);</t>
  </si>
  <si>
    <t>3) профиля специализированной направленности медицинского</t>
  </si>
  <si>
    <t>учреждения (в инфекционных, в т.ч. фтизиатрических и микологических</t>
  </si>
  <si>
    <t>лечебно-профилактических учреждениях реальный объем отходов существенно</t>
  </si>
  <si>
    <t>превышает ориентировочный норматив для стационаров общего профиля).</t>
  </si>
  <si>
    <t>В практической деятельности необходимо учитывать перечисленные</t>
  </si>
  <si>
    <t>выше факторы, и расчет нормативов образования отходов производить с</t>
  </si>
  <si>
    <t>коэффициентов подтверждается данными исследований ГУ НИИ экологии</t>
  </si>
  <si>
    <t>человека и гигиены окружающей среды им. А.Н.Сысина РАМН,</t>
  </si>
  <si>
    <t>продемонстрировавшими, в частности, что количественные нормативы</t>
  </si>
  <si>
    <t>образования отходов в таких лечебно-профилактических учреждениях как</t>
  </si>
  <si>
    <t>ГВКГ им. Н.Н.Бурденко и НИИ скорой помощи им. Н.Ф.Склифосовского</t>
  </si>
  <si>
    <t>составляют 3,6-4,1 кг/койка в сутки.</t>
  </si>
  <si>
    <t>Кроме того, на нормативы образования отходов в ЛПУ оказывают</t>
  </si>
  <si>
    <t>влияние технические и финансовые возможности медицинского учреждения,</t>
  </si>
  <si>
    <t>благоустройство его зданий и корпусов.</t>
  </si>
  <si>
    <t>показатели, полученные Д.А. Голубевым и др. (2001), Н.В. Русаковым и др.</t>
  </si>
  <si>
    <t>посещение.</t>
  </si>
  <si>
    <t>Согласно мнениям Д.А. Голубева и др. (2001), Н.В. Русакова и др.</t>
  </si>
  <si>
    <t>отходов (табл. 5), образующихся в многопрофильном стационаре составляет</t>
  </si>
  <si>
    <t>(рискованных) отходов в Санкт-Петербурге, рекомендуется принять</t>
  </si>
  <si>
    <t>Табл. 6. Ориентировочные количественные нормативы</t>
  </si>
  <si>
    <t>образования отходов класса Б в лечебно-профилактических</t>
  </si>
  <si>
    <t>Коечная емкость стационара</t>
  </si>
  <si>
    <t>Норматив образования отходов
класса Б (кг/койка в сутки)</t>
  </si>
  <si>
    <t>0,224-0,3</t>
  </si>
  <si>
    <t>На основание приводимых выше расчетов ориентировочные</t>
  </si>
  <si>
    <t>одно посещение.</t>
  </si>
  <si>
    <t>По мнению Д.А. Голубева и др. (2001) и Н.В. Русакова и др. (2002),</t>
  </si>
  <si>
    <t>ориентировочными нормативами образования отходов категории опасности</t>
  </si>
  <si>
    <t>— для стационарных противотуберкулезных и микологических</t>
  </si>
  <si>
    <t>— для противотуберкулезных лечебно-профилактических учреждений</t>
  </si>
  <si>
    <t>диспансерного типа — 0,107 кг (или 1,0 л) на одно посещение.</t>
  </si>
  <si>
    <t>Учитывая имеющиеся практические данные (Д.А. Голубев и др., 2001;</t>
  </si>
  <si>
    <t>временного хранения и удаления отходов ЛПУ. Методическое пособие. М.: Издательство РАМН, 2006.с 30-</t>
  </si>
  <si>
    <t>Приложение 6</t>
  </si>
  <si>
    <t>Методика определения ориентировочного количества санитарногигиенического оборудования, инвентаря и расходных материалов для</t>
  </si>
  <si>
    <t>организации системы сбора, хранения и удаления отходов в ЛПУ</t>
  </si>
  <si>
    <t>Ориентировочный расчет потребностей в санитарно-гигиеническом</t>
  </si>
  <si>
    <t>оборудовании, инвентаре и расходных материалах основывается на схеме</t>
  </si>
  <si>
    <t>расположения ЛПУ и его отдельных подразделений, количественных и</t>
  </si>
  <si>
    <t>структурных характеристиках образующихся отходов, рекомендуемой</t>
  </si>
  <si>
    <t>кратности замены упаковочной тары в функциональных помещениях и</t>
  </si>
  <si>
    <t>сроках удаления отходов с территории ЛПУ</t>
  </si>
  <si>
    <t>В качестве примеров можно привести несколько вариантов</t>
  </si>
  <si>
    <t>ориентировочного расчета потребностей в санитарно-гигиеническом</t>
  </si>
  <si>
    <t>оборудовании, инвентаре и расходных материалах для стандартных</t>
  </si>
  <si>
    <t>отделений различного профиля ЛПУ стационарного типа.</t>
  </si>
  <si>
    <t>Отделение хирургического профиля (30 коек) с операционным блоком</t>
  </si>
  <si>
    <t>В целях упрощения понимания производимых расчетов на рис. 2</t>
  </si>
  <si>
    <t>функциональных помещениях отделения данного профиля (места первичного</t>
  </si>
  <si>
    <t>• санитарный пропускник операционного блока (1-2);</t>
  </si>
  <si>
    <t>• палаты (палатные секции) (8-10);</t>
  </si>
  <si>
    <t>• кабинет заведующего отделением;</t>
  </si>
  <si>
    <t>• кабинет старшей медицинской сестры;</t>
  </si>
  <si>
    <t>• ординаторская;</t>
  </si>
  <si>
    <t>• сестринская;</t>
  </si>
  <si>
    <t>• материальная;</t>
  </si>
  <si>
    <t>• буфетная (раздаточная);</t>
  </si>
  <si>
    <t>• зал приема пищи;</t>
  </si>
  <si>
    <t>• коридор (на входе в отделение);</t>
  </si>
  <si>
    <t>• холл отделения;</t>
  </si>
  <si>
    <t>• помещения для сестры-хозяйки (2):</t>
  </si>
  <si>
    <t>• душевая;</t>
  </si>
  <si>
    <t>• клизменная;</t>
  </si>
  <si>
    <t>• санитарная комната;</t>
  </si>
  <si>
    <t>• туалет (2):</t>
  </si>
  <si>
    <t>помещениях отделения данного профиля (места первичного сбора отходов</t>
  </si>
  <si>
    <t>• операционный блок с санитарным пропускником (2-3);</t>
  </si>
  <si>
    <t>• процедурная;</t>
  </si>
  <si>
    <t>• перевязочная;</t>
  </si>
  <si>
    <t>• пост медицинской сестры (2).</t>
  </si>
  <si>
    <t>оборудуются соответствующими стойками-тележками для транспортировки</t>
  </si>
  <si>
    <t>пакетов с конструкцией, обеспечивающей возможность их перемещения в</t>
  </si>
  <si>
    <t>пределах отделения до места (помещения) нахождения транспортных</t>
  </si>
  <si>
    <t>внутрикорпусных тележек, либо мини-контейнеров (место промежуточного</t>
  </si>
  <si>
    <t>сбора отходов), в которых временно (в течение рабочего дня/смены)</t>
  </si>
  <si>
    <t>происходит по классам накопление отходов отделения.</t>
  </si>
  <si>
    <t>Учитывая рекомендуемые режимы замены одноразовой упаковочной</t>
  </si>
  <si>
    <t>Стойки-тележки для сбора отходов в отделении</t>
  </si>
  <si>
    <t>Ориентировочное количество стоек-тележек с учетом мест первичного</t>
  </si>
  <si>
    <t>внимание необходимость возможного их ремонта или увеличения мест</t>
  </si>
  <si>
    <t>первичного сбора отходов, дополнительно следует предусматривать в</t>
  </si>
  <si>
    <t>расчетах до 10% от необходимого ориентировочного количества.</t>
  </si>
  <si>
    <t>38 штук.</t>
  </si>
  <si>
    <t>Пакеты для сбора отходов класса А (белого цвета) (суточная</t>
  </si>
  <si>
    <t>потребность)</t>
  </si>
  <si>
    <t>Ориентировочная минимальная суточная потребность в пакетах с</t>
  </si>
  <si>
    <t>Учитывая возможную необходимость замены пакетов в процессе рабочего</t>
  </si>
  <si>
    <t>дня/смены, в частности в буфетных (раздаточных), и другие непредвиденные</t>
  </si>
  <si>
    <t>расходы, например, разрыв (порез) пакета, следует предусматривать</t>
  </si>
  <si>
    <t>дополнительно в расчетах до 20-25% от необходимой ориентировочной</t>
  </si>
  <si>
    <t>минимальной суточной потребности.</t>
  </si>
  <si>
    <t>может составить в отделении хирургического профиля (30 коек) с</t>
  </si>
  <si>
    <t>Пакеты для сбора отходов класса Б (желтого цвета) (суточная</t>
  </si>
  <si>
    <t>их замены (2-кратная в процессе рабочего дня/смены в процедурных и</t>
  </si>
  <si>
    <t>перевязочных, после каждого хирургического вмешательства в</t>
  </si>
  <si>
    <t>применяемый способ дезинфекции отходов, другие непредвиденные</t>
  </si>
  <si>
    <t>дополнительно в расчетах до 40-50% от необходимой ориентировочной</t>
  </si>
  <si>
    <t>рекомендуемой кратности их замены может составить в отделении</t>
  </si>
  <si>
    <t>Одноразовые емкости (желтого цвета) для сбора острого и</t>
  </si>
  <si>
    <t>мест медицинского персонала, связанных со сбором и удалением такого типа</t>
  </si>
  <si>
    <t>В данном случае суточная потребность в одноразовых емкостях</t>
  </si>
  <si>
    <t>Приспособления (материалы) для герметизации пакетов</t>
  </si>
  <si>
    <t>Одноразовые пакеты для сбора отходов в отделении герметизируются с</t>
  </si>
  <si>
    <t>использованием замка-стяжки. Расчет необходимого количества в</t>
  </si>
  <si>
    <t>приспособлениях (материалах) для обеспечения данного процесса зависит от</t>
  </si>
  <si>
    <t>выбора конкретного способа.</t>
  </si>
  <si>
    <t>Транспортные внутрикорпусные тележки, либо мини-контейнеры</t>
  </si>
  <si>
    <t>для временного накопления отходов отделения</t>
  </si>
  <si>
    <t>Необходимое количество транспортных внутрикорпусных тележек,</t>
  </si>
  <si>
    <t>либо мини-контейнеров для временного накопления отходов отделения</t>
  </si>
  <si>
    <t>определяется, как правило, из соотношения 1:10 по отношению к количеству</t>
  </si>
  <si>
    <t>стоек-тележек в местах первичного сбора отходов соответствующего класса.</t>
  </si>
  <si>
    <t>Учитывая, что количество стоек-тележек в местах первичного сбора</t>
  </si>
  <si>
    <t>хирургического профиля (30 коек) с операционным блоком следует</t>
  </si>
  <si>
    <t>Табл. 7. Общее необходимое количество санитарно-гигиенического</t>
  </si>
  <si>
    <t>оборудования, инвентаря и расходных материалов для обеспечения</t>
  </si>
  <si>
    <t>организации системы сбора, хранения и удаления отходов в отделении</t>
  </si>
  <si>
    <t>хирургического профиля (30 коек) с операционным блоком</t>
  </si>
  <si>
    <t>№ п. п.</t>
  </si>
  <si>
    <t>Наименование
подразделения
(количество коек)</t>
  </si>
  <si>
    <t>Необходимое количество (шт.)</t>
  </si>
  <si>
    <t>Стойки-тележк и для мест первичного сбора</t>
  </si>
  <si>
    <t>Транспортные
внутрикорпусные тележк и для места
промежуточного сбора</t>
  </si>
  <si>
    <t>Одноразовые
пакеты белого
цвета
(сут)</t>
  </si>
  <si>
    <t>Одноразовые
пакеты желтого
цвета
(сут)</t>
  </si>
  <si>
    <t>Однора
зовые
емкост
и
(желто
го
цвета)
для
сбора
острого
и
режущ
его
инстру
ментар
ия (сут)</t>
  </si>
  <si>
    <t>Средст
ва
гермет
изации
(сут)</t>
  </si>
  <si>
    <t>Отделение хирургического профиля
(30 коек) с операционным блоком</t>
  </si>
  <si>
    <t>34-38</t>
  </si>
  <si>
    <t>3-4</t>
  </si>
  <si>
    <t>33-35</t>
  </si>
  <si>
    <t>14-18</t>
  </si>
  <si>
    <t>6-7</t>
  </si>
  <si>
    <t>В
зависим
ости от
способа
гермети
зации</t>
  </si>
  <si>
    <t>Отделение реанимационного профиля (6-8 коек)</t>
  </si>
  <si>
    <t>В целях упрощения понимания производимых расчетов на рис. 3 приведен</t>
  </si>
  <si>
    <t>вариант схемы организации сбора, временного хранения и удаления</t>
  </si>
  <si>
    <t>отходов в отделении реанимации (6-8 коек).</t>
  </si>
  <si>
    <t>• материальная (2);</t>
  </si>
  <si>
    <t>• туалет для сотрудников.</t>
  </si>
  <si>
    <t>• реанимационные сектора (3-4);</t>
  </si>
  <si>
    <t>оборудуются соответствующими стойками-тележками с конструкцией,</t>
  </si>
  <si>
    <t>обеспечивающей возможность их перемещения в пределах отделения (чаще</t>
  </si>
  <si>
    <t>этажа корпуса) до места (помещения) нахождения транспортных</t>
  </si>
  <si>
    <t>и ориентируясь на обязательность их удаления в конце рабочего дня/смены,</t>
  </si>
  <si>
    <t>можно произвести ориентировочные расчеты потребности.</t>
  </si>
  <si>
    <t>дня/смены и другие непредвиденные расходы, например, разрыв (порез)</t>
  </si>
  <si>
    <t>пакета, следует предусматривать дополнительно в расчетах до 20-25% от</t>
  </si>
  <si>
    <t>необходимой ориентировочной минимальной суточной потребности.</t>
  </si>
  <si>
    <t>их замены (2-кратная в процессе рабочего дня/смены в процедурной, по мере</t>
  </si>
  <si>
    <t>Учитывая применяемый способ дезинфекции отходов, другие</t>
  </si>
  <si>
    <t>непредвиденные расходы, например, разрыв (порез) пакета, следует</t>
  </si>
  <si>
    <t>предусматривать дополнительно в расчетах до 40-50% от необходимой</t>
  </si>
  <si>
    <t>ориентировочной минимальной суточной потребности.</t>
  </si>
  <si>
    <t>режущего инструментария, относящегося к отходам класса Б (суточная</t>
  </si>
  <si>
    <t>Сбор острого и режущего инструментария (иглы, перья), прошедшего</t>
  </si>
  <si>
    <t>дезинфекцию, осуществляется отдельно от других видов отходов в</t>
  </si>
  <si>
    <t>потребность в количестве таких емкостей определяется количеством рабочих</t>
  </si>
  <si>
    <t>Таким образом, общее необходимое количество санитарногигиенического оборудования, инвентаря и расходных материалов для</t>
  </si>
  <si>
    <t>обеспечения организации системы сбора, хранения и удалени отходов в</t>
  </si>
  <si>
    <t>Табл. 8. Общее необходимое количество санитарно-гигиенического</t>
  </si>
  <si>
    <t>реанимации (6-8 коек)</t>
  </si>
  <si>
    <t>Отделение
реанимации
(6-8 коек)</t>
  </si>
  <si>
    <t>19-20</t>
  </si>
  <si>
    <t>2</t>
  </si>
  <si>
    <t>13-14</t>
  </si>
  <si>
    <t>12-15</t>
  </si>
  <si>
    <t>7-8</t>
  </si>
  <si>
    <t>Отделение терапевтического профиля (30-35 коек)</t>
  </si>
  <si>
    <t>В целях упрощения понимания производимых расчетов на рис. 4</t>
  </si>
  <si>
    <t>приведен вариант схемы организации сбора, временного хранения и</t>
  </si>
  <si>
    <t>удаления отходов в отделении терапевтического профиля (30-35 коек)</t>
  </si>
  <si>
    <t>обеспечивающей возможность их перемещения в пределах отделения до</t>
  </si>
  <si>
    <t>места (помещения) нахождения транспортных внутрикорпусных тележек,</t>
  </si>
  <si>
    <t>либо мини-контейнеров (место промежуточного сбора отходов), в которых</t>
  </si>
  <si>
    <t>временно (в течение рабочего дня/смены) происходит по классам накопление</t>
  </si>
  <si>
    <t>отходов отделения.</t>
  </si>
  <si>
    <t>штуки.</t>
  </si>
  <si>
    <t>их замены (2-кратная в процессе рабочего дня/смены в процедурной) может</t>
  </si>
  <si>
    <t>другие непредвиденные расходы, например, разрыв (порез) пакета, следует</t>
  </si>
  <si>
    <t>транспортных внутрикорпусных тележки, либо мини-контейнера для сбора</t>
  </si>
  <si>
    <t>обеспечения организации системы сбора, хранения и удаления отходов в</t>
  </si>
  <si>
    <t>отделении терапевтического профиля (30-35 коек) представлено в табл. 9.</t>
  </si>
  <si>
    <t>Табл. 9. Общее необходимое количество санитарно-гигиенического</t>
  </si>
  <si>
    <t>терапевтического профиля (30-35 коек)</t>
  </si>
  <si>
    <t>Отделение
терапевтичес
кого профиля
(30-35 коек)</t>
  </si>
  <si>
    <t>30-32</t>
  </si>
  <si>
    <t>31-32</t>
  </si>
  <si>
    <t>6</t>
  </si>
  <si>
    <t>3</t>
  </si>
  <si>
    <r>
      <t xml:space="preserve">Соответственно, </t>
    </r>
    <r>
      <rPr>
        <sz val="12"/>
        <color indexed="8"/>
        <rFont val="TimesNewRomanPS-BoldMT"/>
      </rPr>
      <t xml:space="preserve">ежедневная норма накопления </t>
    </r>
    <r>
      <rPr>
        <sz val="12"/>
        <color indexed="8"/>
        <rFont val="TimesNewRomanPSMT"/>
      </rPr>
      <t>отходов в стационаре</t>
    </r>
  </si>
  <si>
    <r>
      <t xml:space="preserve">ориентировочно составит – 1300 коек </t>
    </r>
    <r>
      <rPr>
        <sz val="12"/>
        <color indexed="8"/>
        <rFont val="TimesNewRomanPS-BoldMT"/>
      </rPr>
      <t xml:space="preserve">х </t>
    </r>
    <r>
      <rPr>
        <sz val="12"/>
        <color indexed="8"/>
        <rFont val="TimesNewRomanPSMT"/>
      </rPr>
      <t>2,00 кг/койка в сутки =2600 кг/сутки.</t>
    </r>
  </si>
  <si>
    <r>
      <t xml:space="preserve">Годовая норма накопления </t>
    </r>
    <r>
      <rPr>
        <sz val="12"/>
        <color indexed="8"/>
        <rFont val="TimesNewRomanPSMT"/>
      </rPr>
      <t>отходов ориентировочно составит – 2600</t>
    </r>
  </si>
  <si>
    <r>
      <t xml:space="preserve">кг/сутки </t>
    </r>
    <r>
      <rPr>
        <sz val="12"/>
        <color indexed="8"/>
        <rFont val="TimesNewRomanPS-BoldMT"/>
      </rPr>
      <t xml:space="preserve">х </t>
    </r>
    <r>
      <rPr>
        <sz val="12"/>
        <color indexed="8"/>
        <rFont val="TimesNewRomanPSMT"/>
      </rPr>
      <t>365 суток = 949000 кг/год (949 т/год).</t>
    </r>
  </si>
  <si>
    <r>
      <t xml:space="preserve">Ориентировочное количество отходов </t>
    </r>
    <r>
      <rPr>
        <i/>
        <sz val="12"/>
        <color indexed="8"/>
        <rFont val="TimesNewRomanPS-BoldItalicMT"/>
      </rPr>
      <t xml:space="preserve">группы Б </t>
    </r>
    <r>
      <rPr>
        <sz val="12"/>
        <color indexed="8"/>
        <rFont val="TimesNewRomanPSMT"/>
      </rPr>
      <t>составит:</t>
    </r>
  </si>
  <si>
    <r>
      <t xml:space="preserve">− </t>
    </r>
    <r>
      <rPr>
        <sz val="12"/>
        <color indexed="8"/>
        <rFont val="TimesNewRomanPS-BoldMT"/>
      </rPr>
      <t xml:space="preserve">в сутки </t>
    </r>
    <r>
      <rPr>
        <sz val="12"/>
        <color indexed="8"/>
        <rFont val="TimesNewRomanPSMT"/>
      </rPr>
      <t xml:space="preserve">– 1300 коек </t>
    </r>
    <r>
      <rPr>
        <sz val="12"/>
        <color indexed="8"/>
        <rFont val="TimesNewRomanPS-BoldMT"/>
      </rPr>
      <t xml:space="preserve">х </t>
    </r>
    <r>
      <rPr>
        <sz val="12"/>
        <color indexed="8"/>
        <rFont val="TimesNewRomanPSMT"/>
      </rPr>
      <t>(0,224-0,3 кг/койка в сутки) = 291,2-390,0</t>
    </r>
  </si>
  <si>
    <r>
      <t xml:space="preserve">− </t>
    </r>
    <r>
      <rPr>
        <sz val="12"/>
        <color indexed="8"/>
        <rFont val="TimesNewRomanPS-BoldMT"/>
      </rPr>
      <t xml:space="preserve">в год </t>
    </r>
    <r>
      <rPr>
        <sz val="12"/>
        <color indexed="8"/>
        <rFont val="TimesNewRomanPSMT"/>
      </rPr>
      <t xml:space="preserve">– 291,2-390,0 кг/сутки </t>
    </r>
    <r>
      <rPr>
        <sz val="12"/>
        <color indexed="8"/>
        <rFont val="TimesNewRomanPS-BoldMT"/>
      </rPr>
      <t xml:space="preserve">х </t>
    </r>
    <r>
      <rPr>
        <sz val="12"/>
        <color indexed="8"/>
        <rFont val="TimesNewRomanPSMT"/>
      </rPr>
      <t>365 суток = 106288-142350 кг/год</t>
    </r>
  </si>
  <si>
    <r>
      <t xml:space="preserve">принимает на лечение более </t>
    </r>
    <r>
      <rPr>
        <sz val="12"/>
        <color indexed="8"/>
        <rFont val="TimesNewRomanPSMT"/>
      </rPr>
      <t>1/3 от всех поступающих по экстренным показаниям).</t>
    </r>
  </si>
  <si>
    <r>
      <t xml:space="preserve">ориентировочно составит – 1300 коек </t>
    </r>
    <r>
      <rPr>
        <sz val="12"/>
        <color indexed="8"/>
        <rFont val="TimesNewRomanPS-BoldMT"/>
      </rPr>
      <t xml:space="preserve">х </t>
    </r>
    <r>
      <rPr>
        <sz val="12"/>
        <color indexed="8"/>
        <rFont val="TimesNewRomanPSMT"/>
      </rPr>
      <t xml:space="preserve">2,00 кг/койка в сутки </t>
    </r>
    <r>
      <rPr>
        <sz val="12"/>
        <color indexed="8"/>
        <rFont val="TimesNewRomanPS-BoldMT"/>
      </rPr>
      <t xml:space="preserve">х </t>
    </r>
    <r>
      <rPr>
        <sz val="12"/>
        <color indexed="8"/>
        <rFont val="TimesNewRomanPSMT"/>
      </rPr>
      <t>1,5 = 3900</t>
    </r>
  </si>
  <si>
    <r>
      <t xml:space="preserve">Годовая норма накопления </t>
    </r>
    <r>
      <rPr>
        <sz val="12"/>
        <color indexed="8"/>
        <rFont val="TimesNewRomanPSMT"/>
      </rPr>
      <t>ориентировочно отходов составит – 3900</t>
    </r>
  </si>
  <si>
    <r>
      <t xml:space="preserve">кг/сутки </t>
    </r>
    <r>
      <rPr>
        <sz val="12"/>
        <color indexed="8"/>
        <rFont val="TimesNewRomanPS-BoldMT"/>
      </rPr>
      <t xml:space="preserve">х </t>
    </r>
    <r>
      <rPr>
        <sz val="12"/>
        <color indexed="8"/>
        <rFont val="TimesNewRomanPSMT"/>
      </rPr>
      <t>365 суток = 1423500 кг/год (1423,5 т/год).</t>
    </r>
  </si>
  <si>
    <r>
      <t xml:space="preserve">− </t>
    </r>
    <r>
      <rPr>
        <sz val="12"/>
        <color indexed="8"/>
        <rFont val="TimesNewRomanPS-BoldMT"/>
      </rPr>
      <t xml:space="preserve">в сутки </t>
    </r>
    <r>
      <rPr>
        <sz val="12"/>
        <color indexed="8"/>
        <rFont val="TimesNewRomanPSMT"/>
      </rPr>
      <t xml:space="preserve">– 1300 коек </t>
    </r>
    <r>
      <rPr>
        <sz val="12"/>
        <color indexed="8"/>
        <rFont val="TimesNewRomanPS-BoldMT"/>
      </rPr>
      <t xml:space="preserve">х </t>
    </r>
    <r>
      <rPr>
        <sz val="12"/>
        <color indexed="8"/>
        <rFont val="TimesNewRomanPSMT"/>
      </rPr>
      <t xml:space="preserve">(0,224-0,3 кг/койка в сутки) </t>
    </r>
    <r>
      <rPr>
        <sz val="12"/>
        <color indexed="8"/>
        <rFont val="TimesNewRomanPS-BoldMT"/>
      </rPr>
      <t xml:space="preserve">х </t>
    </r>
    <r>
      <rPr>
        <sz val="12"/>
        <color indexed="8"/>
        <rFont val="TimesNewRomanPSMT"/>
      </rPr>
      <t>1,5 = 436,8-</t>
    </r>
  </si>
  <si>
    <r>
      <t xml:space="preserve">− </t>
    </r>
    <r>
      <rPr>
        <sz val="12"/>
        <color indexed="8"/>
        <rFont val="TimesNewRomanPS-BoldMT"/>
      </rPr>
      <t xml:space="preserve">в год </t>
    </r>
    <r>
      <rPr>
        <sz val="12"/>
        <color indexed="8"/>
        <rFont val="TimesNewRomanPSMT"/>
      </rPr>
      <t xml:space="preserve">– 436,8-585,0 кг/сутки </t>
    </r>
    <r>
      <rPr>
        <sz val="12"/>
        <color indexed="8"/>
        <rFont val="TimesNewRomanPS-BoldMT"/>
      </rPr>
      <t xml:space="preserve">х </t>
    </r>
    <r>
      <rPr>
        <sz val="12"/>
        <color indexed="8"/>
        <rFont val="TimesNewRomanPSMT"/>
      </rPr>
      <t>365 суток = 159432-213525 кг/год</t>
    </r>
  </si>
  <si>
    <r>
      <t xml:space="preserve">Соответственно, </t>
    </r>
    <r>
      <rPr>
        <sz val="12"/>
        <color indexed="8"/>
        <rFont val="TimesNewRomanPS-BoldMT"/>
      </rPr>
      <t xml:space="preserve">ежедневная норма накопления </t>
    </r>
    <r>
      <rPr>
        <sz val="12"/>
        <color indexed="8"/>
        <rFont val="TimesNewRomanPSMT"/>
      </rPr>
      <t>отходов в</t>
    </r>
  </si>
  <si>
    <r>
      <t xml:space="preserve">поликлинике ориентировочно составит – 700 посещений </t>
    </r>
    <r>
      <rPr>
        <sz val="12"/>
        <color indexed="8"/>
        <rFont val="TimesNewRomanPS-BoldMT"/>
      </rPr>
      <t xml:space="preserve">х </t>
    </r>
    <r>
      <rPr>
        <sz val="12"/>
        <color indexed="8"/>
        <rFont val="TimesNewRomanPSMT"/>
      </rPr>
      <t>(0,1-0,15</t>
    </r>
  </si>
  <si>
    <r>
      <t xml:space="preserve">Годовая норма накопления </t>
    </r>
    <r>
      <rPr>
        <sz val="12"/>
        <color indexed="8"/>
        <rFont val="TimesNewRomanPSMT"/>
      </rPr>
      <t>отходов ориентировочно составит – (70-</t>
    </r>
  </si>
  <si>
    <r>
      <t xml:space="preserve">105 кг/сутки) </t>
    </r>
    <r>
      <rPr>
        <sz val="12"/>
        <color indexed="8"/>
        <rFont val="TimesNewRomanPS-BoldMT"/>
      </rPr>
      <t xml:space="preserve">х </t>
    </r>
    <r>
      <rPr>
        <sz val="12"/>
        <color indexed="8"/>
        <rFont val="TimesNewRomanPSMT"/>
      </rPr>
      <t>300 суток = 21000-31500 кг/год (21,0-31,5 т/год).</t>
    </r>
  </si>
  <si>
    <r>
      <t xml:space="preserve">− </t>
    </r>
    <r>
      <rPr>
        <sz val="12"/>
        <color indexed="8"/>
        <rFont val="TimesNewRomanPS-BoldMT"/>
      </rPr>
      <t xml:space="preserve">в сутки </t>
    </r>
    <r>
      <rPr>
        <sz val="12"/>
        <color indexed="8"/>
        <rFont val="TimesNewRomanPSMT"/>
      </rPr>
      <t xml:space="preserve">– 700 посещений </t>
    </r>
    <r>
      <rPr>
        <sz val="12"/>
        <color indexed="8"/>
        <rFont val="TimesNewRomanPS-BoldMT"/>
      </rPr>
      <t xml:space="preserve">х </t>
    </r>
    <r>
      <rPr>
        <sz val="12"/>
        <color indexed="8"/>
        <rFont val="TimesNewRomanPSMT"/>
      </rPr>
      <t>(0,012-0,025 кг/посещение в сутки) =</t>
    </r>
  </si>
  <si>
    <r>
      <t xml:space="preserve">− </t>
    </r>
    <r>
      <rPr>
        <sz val="12"/>
        <color indexed="8"/>
        <rFont val="TimesNewRomanPS-BoldMT"/>
      </rPr>
      <t xml:space="preserve">в год </t>
    </r>
    <r>
      <rPr>
        <sz val="12"/>
        <color indexed="8"/>
        <rFont val="TimesNewRomanPSMT"/>
      </rPr>
      <t xml:space="preserve">– (8,4-17,5 кг/сутки) </t>
    </r>
    <r>
      <rPr>
        <sz val="12"/>
        <color indexed="8"/>
        <rFont val="TimesNewRomanPS-BoldMT"/>
      </rPr>
      <t xml:space="preserve">х </t>
    </r>
    <r>
      <rPr>
        <sz val="12"/>
        <color indexed="8"/>
        <rFont val="TimesNewRomanPSMT"/>
      </rPr>
      <t>300 суток = 2520-5250 кг/год (2,5-5,3</t>
    </r>
  </si>
  <si>
    <r>
      <t xml:space="preserve">или ежедневном приеме и госпитализации более </t>
    </r>
    <r>
      <rPr>
        <sz val="12"/>
        <color indexed="8"/>
        <rFont val="TimesNewRomanPSMT"/>
      </rPr>
      <t>1/3 от всех поступающих на</t>
    </r>
  </si>
  <si>
    <r>
      <t xml:space="preserve">учетом поправочных коэффициентов, составляющих в данных случаях </t>
    </r>
    <r>
      <rPr>
        <sz val="12"/>
        <color indexed="8"/>
        <rFont val="TimesNewRomanPS-BoldMT"/>
      </rPr>
      <t>1,3-</t>
    </r>
  </si>
  <si>
    <r>
      <t xml:space="preserve">1,5. </t>
    </r>
    <r>
      <rPr>
        <sz val="12"/>
        <color indexed="8"/>
        <rFont val="TimesNewRomanPSMT"/>
      </rPr>
      <t>Необходимость и целесообразность введения поправочных</t>
    </r>
  </si>
  <si>
    <r>
      <t xml:space="preserve">В качестве ориентировочных нормативов образования отходов </t>
    </r>
    <r>
      <rPr>
        <sz val="12"/>
        <color indexed="8"/>
        <rFont val="TimesNewRomanPS-BoldMT"/>
      </rPr>
      <t>для</t>
    </r>
  </si>
  <si>
    <r>
      <t xml:space="preserve">амбулаторно-поликлинических учреждений </t>
    </r>
    <r>
      <rPr>
        <sz val="12"/>
        <color indexed="8"/>
        <rFont val="TimesNewRomanPSMT"/>
      </rPr>
      <t>могут быть рекомендованы</t>
    </r>
  </si>
  <si>
    <r>
      <t xml:space="preserve">(2002) и В.Г. Акимкиным (2002) и составляющие </t>
    </r>
    <r>
      <rPr>
        <sz val="12"/>
        <color indexed="8"/>
        <rFont val="TimesNewRomanPS-BoldMT"/>
      </rPr>
      <t>0,1-0,15 кг на одно</t>
    </r>
  </si>
  <si>
    <r>
      <t xml:space="preserve">(2002), удельный вес отходов </t>
    </r>
    <r>
      <rPr>
        <i/>
        <sz val="12"/>
        <color indexed="8"/>
        <rFont val="TimesNewRomanPS-BoldItalicMT"/>
      </rPr>
      <t xml:space="preserve">класса Б </t>
    </r>
    <r>
      <rPr>
        <sz val="12"/>
        <color indexed="8"/>
        <rFont val="TimesNewRomanPSMT"/>
      </rPr>
      <t>по отношению к общему количеству</t>
    </r>
  </si>
  <si>
    <r>
      <t xml:space="preserve">12-15%. </t>
    </r>
    <r>
      <rPr>
        <sz val="12"/>
        <color indexed="8"/>
        <rFont val="TimesNewRomanPSMT"/>
      </rPr>
      <t>На основании этой оценки, а также опыта переработки опасных</t>
    </r>
  </si>
  <si>
    <r>
      <t xml:space="preserve">следующие </t>
    </r>
    <r>
      <rPr>
        <sz val="12"/>
        <color indexed="8"/>
        <rFont val="TimesNewRomanPS-BoldMT"/>
      </rPr>
      <t>ориентировочные нормативы образования отходов</t>
    </r>
  </si>
  <si>
    <r>
      <t xml:space="preserve">количественные нормативы образования отходов </t>
    </r>
    <r>
      <rPr>
        <i/>
        <sz val="12"/>
        <color indexed="8"/>
        <rFont val="TimesNewRomanPS-BoldItalicMT"/>
      </rPr>
      <t xml:space="preserve">класса Б </t>
    </r>
    <r>
      <rPr>
        <sz val="12"/>
        <color indexed="8"/>
        <rFont val="TimesNewRomanPSMT"/>
      </rPr>
      <t>в ЛПУ</t>
    </r>
  </si>
  <si>
    <r>
      <t xml:space="preserve">амбулаторно-поликлинического типа могут составлять </t>
    </r>
    <r>
      <rPr>
        <sz val="12"/>
        <color indexed="8"/>
        <rFont val="TimesNewRomanPS-BoldMT"/>
      </rPr>
      <t>0,012-0,025 кг на</t>
    </r>
  </si>
  <si>
    <r>
      <t xml:space="preserve">класса В </t>
    </r>
    <r>
      <rPr>
        <sz val="12"/>
        <color indexed="8"/>
        <rFont val="TimesNewRomanPSMT"/>
      </rPr>
      <t>в специализированных учреждениях могут являться:</t>
    </r>
  </si>
  <si>
    <r>
      <t xml:space="preserve">лечебно-профилактических учреждений — </t>
    </r>
    <r>
      <rPr>
        <sz val="12"/>
        <color indexed="8"/>
        <rFont val="TimesNewRomanPS-BoldMT"/>
      </rPr>
      <t>332 кг (или 3,3 м3) на одну</t>
    </r>
  </si>
  <si>
    <r>
      <t>койку/год</t>
    </r>
    <r>
      <rPr>
        <sz val="12"/>
        <color indexed="8"/>
        <rFont val="TimesNewRomanPSMT"/>
      </rPr>
      <t xml:space="preserve">, что составляет </t>
    </r>
    <r>
      <rPr>
        <sz val="12"/>
        <color indexed="8"/>
        <rFont val="TimesNewRomanPS-BoldMT"/>
      </rPr>
      <t>0,91 кг на одну койку/сутки</t>
    </r>
    <r>
      <rPr>
        <sz val="12"/>
        <color indexed="8"/>
        <rFont val="TimesNewRomanPSMT"/>
      </rPr>
      <t>;</t>
    </r>
  </si>
  <si>
    <r>
      <t xml:space="preserve">Н.В. Русаков и др., 2002), рекомендуемая средняя плотность отходов </t>
    </r>
    <r>
      <rPr>
        <i/>
        <sz val="12"/>
        <color indexed="8"/>
        <rFont val="TimesNewRomanPS-BoldItalicMT"/>
      </rPr>
      <t>классов</t>
    </r>
  </si>
  <si>
    <r>
      <t xml:space="preserve">Б и В </t>
    </r>
    <r>
      <rPr>
        <sz val="12"/>
        <color indexed="8"/>
        <rFont val="TimesNewRomanPSMT"/>
      </rPr>
      <t xml:space="preserve">составляет </t>
    </r>
    <r>
      <rPr>
        <sz val="12"/>
        <color indexed="8"/>
        <rFont val="TimesNewRomanPS-BoldMT"/>
      </rPr>
      <t>100 кг/м3</t>
    </r>
    <r>
      <rPr>
        <sz val="12"/>
        <color indexed="8"/>
        <rFont val="TimesNewRomanPSMT"/>
      </rPr>
      <t>. *</t>
    </r>
  </si>
  <si>
    <r>
      <t xml:space="preserve">* </t>
    </r>
    <r>
      <rPr>
        <sz val="12"/>
        <color indexed="8"/>
        <rFont val="TimesNewRomanPSMT"/>
      </rPr>
      <t>Акимкин В.Г.Санитарно-эпидемиологические требования к организации сбора, обезвреживания,</t>
    </r>
  </si>
  <si>
    <r>
      <t xml:space="preserve">В данном отделении образуются </t>
    </r>
    <r>
      <rPr>
        <i/>
        <sz val="12"/>
        <color indexed="8"/>
        <rFont val="TimesNewRomanPS-BoldItalicMT"/>
      </rPr>
      <t xml:space="preserve">два класса отходов – А и Б. </t>
    </r>
    <r>
      <rPr>
        <sz val="12"/>
        <color indexed="8"/>
        <rFont val="TimesNewRomanPSMT"/>
      </rPr>
      <t>Учитывая</t>
    </r>
  </si>
  <si>
    <r>
      <t xml:space="preserve">схему возможного размещения отходы </t>
    </r>
    <r>
      <rPr>
        <i/>
        <sz val="12"/>
        <color indexed="8"/>
        <rFont val="TimesNewRomanPS-BoldItalicMT"/>
      </rPr>
      <t xml:space="preserve">класса А </t>
    </r>
    <r>
      <rPr>
        <sz val="12"/>
        <color indexed="8"/>
        <rFont val="TimesNewRomanPSMT"/>
      </rPr>
      <t>образуются в следующих</t>
    </r>
  </si>
  <si>
    <r>
      <t xml:space="preserve">сбора отходов </t>
    </r>
    <r>
      <rPr>
        <i/>
        <sz val="12"/>
        <color indexed="8"/>
        <rFont val="TimesNewRomanPS-BoldItalicMT"/>
      </rPr>
      <t>класса А</t>
    </r>
    <r>
      <rPr>
        <sz val="12"/>
        <color indexed="8"/>
        <rFont val="TimesNewRomanPSMT"/>
      </rPr>
      <t>):</t>
    </r>
  </si>
  <si>
    <r>
      <t xml:space="preserve">- </t>
    </r>
    <r>
      <rPr>
        <sz val="12"/>
        <color indexed="8"/>
        <rFont val="TimesNewRomanPSMT"/>
      </rPr>
      <t>бельевая для чистого белья;</t>
    </r>
  </si>
  <si>
    <r>
      <t xml:space="preserve">- </t>
    </r>
    <r>
      <rPr>
        <sz val="12"/>
        <color indexed="8"/>
        <rFont val="TimesNewRomanPSMT"/>
      </rPr>
      <t>помещение для разбора и временного хранения грязного белья;</t>
    </r>
  </si>
  <si>
    <r>
      <t xml:space="preserve">- </t>
    </r>
    <r>
      <rPr>
        <sz val="12"/>
        <color indexed="8"/>
        <rFont val="TimesNewRomanPSMT"/>
      </rPr>
      <t>туалет для больных;</t>
    </r>
  </si>
  <si>
    <r>
      <t xml:space="preserve">- </t>
    </r>
    <r>
      <rPr>
        <sz val="12"/>
        <color indexed="8"/>
        <rFont val="TimesNewRomanPSMT"/>
      </rPr>
      <t>туалет для сотрудников.</t>
    </r>
  </si>
  <si>
    <r>
      <t xml:space="preserve">Отходы </t>
    </r>
    <r>
      <rPr>
        <i/>
        <sz val="12"/>
        <color indexed="8"/>
        <rFont val="TimesNewRomanPS-BoldItalicMT"/>
      </rPr>
      <t xml:space="preserve">класса Б </t>
    </r>
    <r>
      <rPr>
        <sz val="12"/>
        <color indexed="8"/>
        <rFont val="TimesNewRomanPSMT"/>
      </rPr>
      <t>образуются в следующих функциональных</t>
    </r>
  </si>
  <si>
    <r>
      <t>класса Б</t>
    </r>
    <r>
      <rPr>
        <sz val="12"/>
        <color indexed="8"/>
        <rFont val="TimesNewRomanPSMT"/>
      </rPr>
      <t>):</t>
    </r>
  </si>
  <si>
    <r>
      <t xml:space="preserve">Указанные места первичного сбора отходов </t>
    </r>
    <r>
      <rPr>
        <i/>
        <sz val="12"/>
        <color indexed="8"/>
        <rFont val="TimesNewRomanPS-BoldItalicMT"/>
      </rPr>
      <t>классов А и Б</t>
    </r>
  </si>
  <si>
    <r>
      <t xml:space="preserve">сбора отходов </t>
    </r>
    <r>
      <rPr>
        <i/>
        <sz val="12"/>
        <color indexed="8"/>
        <rFont val="TimesNewRomanPS-BoldItalicMT"/>
      </rPr>
      <t xml:space="preserve">классов А и Б </t>
    </r>
    <r>
      <rPr>
        <sz val="12"/>
        <color indexed="8"/>
        <rFont val="TimesNewRomanPSMT"/>
      </rPr>
      <t xml:space="preserve">может составить – </t>
    </r>
    <r>
      <rPr>
        <sz val="12"/>
        <color indexed="8"/>
        <rFont val="TimesNewRomanPS-BoldMT"/>
      </rPr>
      <t xml:space="preserve">31-35 штук. </t>
    </r>
    <r>
      <rPr>
        <sz val="12"/>
        <color indexed="8"/>
        <rFont val="TimesNewRomanPSMT"/>
      </rPr>
      <t>Принимая во</t>
    </r>
  </si>
  <si>
    <r>
      <t xml:space="preserve">Таким образом, </t>
    </r>
    <r>
      <rPr>
        <sz val="12"/>
        <color indexed="8"/>
        <rFont val="TimesNewRomanPS-BoldMT"/>
      </rPr>
      <t xml:space="preserve">общее </t>
    </r>
    <r>
      <rPr>
        <sz val="12"/>
        <color indexed="8"/>
        <rFont val="TimesNewRomanPSMT"/>
      </rPr>
      <t>ориентировочное количество стоек-тележек с</t>
    </r>
  </si>
  <si>
    <r>
      <t xml:space="preserve">учетом мест первичного сбора отходов </t>
    </r>
    <r>
      <rPr>
        <i/>
        <sz val="12"/>
        <color indexed="8"/>
        <rFont val="TimesNewRomanPS-BoldItalicMT"/>
      </rPr>
      <t xml:space="preserve">классов А и Б </t>
    </r>
    <r>
      <rPr>
        <sz val="12"/>
        <color indexed="8"/>
        <rFont val="TimesNewRomanPSMT"/>
      </rPr>
      <t>может составить в</t>
    </r>
  </si>
  <si>
    <r>
      <t xml:space="preserve">отделении хирургического профиля (30 коек) с операционным блоком – </t>
    </r>
    <r>
      <rPr>
        <sz val="12"/>
        <color indexed="8"/>
        <rFont val="TimesNewRomanPS-BoldMT"/>
      </rPr>
      <t>34-</t>
    </r>
  </si>
  <si>
    <r>
      <t xml:space="preserve">учетом мест первичного сбора отходов </t>
    </r>
    <r>
      <rPr>
        <i/>
        <sz val="12"/>
        <color indexed="8"/>
        <rFont val="TimesNewRomanPS-BoldItalicMT"/>
      </rPr>
      <t xml:space="preserve">класса А </t>
    </r>
    <r>
      <rPr>
        <sz val="12"/>
        <color indexed="8"/>
        <rFont val="TimesNewRomanPSMT"/>
      </rPr>
      <t xml:space="preserve">может составить – </t>
    </r>
    <r>
      <rPr>
        <sz val="12"/>
        <color indexed="8"/>
        <rFont val="TimesNewRomanPS-BoldMT"/>
      </rPr>
      <t>28 штук.</t>
    </r>
  </si>
  <si>
    <r>
      <t xml:space="preserve">Таким образом, </t>
    </r>
    <r>
      <rPr>
        <sz val="12"/>
        <color indexed="8"/>
        <rFont val="TimesNewRomanPS-BoldMT"/>
      </rPr>
      <t xml:space="preserve">общая </t>
    </r>
    <r>
      <rPr>
        <sz val="12"/>
        <color indexed="8"/>
        <rFont val="TimesNewRomanPSMT"/>
      </rPr>
      <t>ориентировочная суточная потребность в</t>
    </r>
  </si>
  <si>
    <r>
      <t xml:space="preserve">пакетах </t>
    </r>
    <r>
      <rPr>
        <i/>
        <sz val="12"/>
        <color indexed="8"/>
        <rFont val="TimesNewRomanPS-BoldItalicMT"/>
      </rPr>
      <t xml:space="preserve">белого цвета </t>
    </r>
    <r>
      <rPr>
        <sz val="12"/>
        <color indexed="8"/>
        <rFont val="TimesNewRomanPSMT"/>
      </rPr>
      <t xml:space="preserve">с учетом мест первичного сбора отходов </t>
    </r>
    <r>
      <rPr>
        <i/>
        <sz val="12"/>
        <color indexed="8"/>
        <rFont val="TimesNewRomanPS-BoldItalicMT"/>
      </rPr>
      <t>класса А</t>
    </r>
  </si>
  <si>
    <r>
      <t xml:space="preserve">операционным блоком – </t>
    </r>
    <r>
      <rPr>
        <sz val="12"/>
        <color indexed="8"/>
        <rFont val="TimesNewRomanPS-BoldMT"/>
      </rPr>
      <t>33-35 штук.</t>
    </r>
  </si>
  <si>
    <r>
      <t xml:space="preserve">учетом мест первичного сбора отходов </t>
    </r>
    <r>
      <rPr>
        <i/>
        <sz val="12"/>
        <color indexed="8"/>
        <rFont val="TimesNewRomanPS-BoldItalicMT"/>
      </rPr>
      <t xml:space="preserve">класса Б </t>
    </r>
    <r>
      <rPr>
        <sz val="12"/>
        <color indexed="8"/>
        <rFont val="TimesNewRomanPSMT"/>
      </rPr>
      <t>и рекомендуемой кратности</t>
    </r>
  </si>
  <si>
    <r>
      <t xml:space="preserve">операционном блоке) может составить – </t>
    </r>
    <r>
      <rPr>
        <sz val="12"/>
        <color indexed="8"/>
        <rFont val="TimesNewRomanPS-BoldMT"/>
      </rPr>
      <t xml:space="preserve">10-12 штук. </t>
    </r>
    <r>
      <rPr>
        <sz val="12"/>
        <color indexed="8"/>
        <rFont val="TimesNewRomanPSMT"/>
      </rPr>
      <t>Учитывая</t>
    </r>
  </si>
  <si>
    <r>
      <t xml:space="preserve">пакетах </t>
    </r>
    <r>
      <rPr>
        <i/>
        <sz val="12"/>
        <color indexed="8"/>
        <rFont val="TimesNewRomanPS-BoldItalicMT"/>
      </rPr>
      <t xml:space="preserve">желтого цвета </t>
    </r>
    <r>
      <rPr>
        <sz val="12"/>
        <color indexed="8"/>
        <rFont val="TimesNewRomanPSMT"/>
      </rPr>
      <t xml:space="preserve">с учетом мест первичного сбора отходов </t>
    </r>
    <r>
      <rPr>
        <i/>
        <sz val="12"/>
        <color indexed="8"/>
        <rFont val="TimesNewRomanPS-BoldItalicMT"/>
      </rPr>
      <t xml:space="preserve">класса Б </t>
    </r>
    <r>
      <rPr>
        <sz val="12"/>
        <color indexed="8"/>
        <rFont val="TimesNewRomanPSMT"/>
      </rPr>
      <t>и</t>
    </r>
  </si>
  <si>
    <r>
      <t xml:space="preserve">хирургического профиля (30 коек) с операционным блоком – </t>
    </r>
    <r>
      <rPr>
        <sz val="12"/>
        <color indexed="8"/>
        <rFont val="TimesNewRomanPS-BoldMT"/>
      </rPr>
      <t>14-18 штук.</t>
    </r>
  </si>
  <si>
    <r>
      <t xml:space="preserve">отходов </t>
    </r>
    <r>
      <rPr>
        <i/>
        <sz val="12"/>
        <color indexed="8"/>
        <rFont val="TimesNewRomanPS-BoldItalicMT"/>
      </rPr>
      <t>класса Б.</t>
    </r>
  </si>
  <si>
    <r>
      <t xml:space="preserve">(желтого цвета) </t>
    </r>
    <r>
      <rPr>
        <sz val="12"/>
        <color indexed="8"/>
        <rFont val="TimesNewRomanPSMT"/>
      </rPr>
      <t>для сбора острого и режущего инструментария,</t>
    </r>
  </si>
  <si>
    <r>
      <t xml:space="preserve">относящегося к отходам </t>
    </r>
    <r>
      <rPr>
        <i/>
        <sz val="12"/>
        <color indexed="8"/>
        <rFont val="TimesNewRomanPS-BoldItalicMT"/>
      </rPr>
      <t xml:space="preserve">класса Б, </t>
    </r>
    <r>
      <rPr>
        <sz val="12"/>
        <color indexed="8"/>
        <rFont val="TimesNewRomanPSMT"/>
      </rPr>
      <t>в отделении хирургического профиля (30</t>
    </r>
  </si>
  <si>
    <r>
      <t xml:space="preserve">коек) с операционным блоком составляет </t>
    </r>
    <r>
      <rPr>
        <sz val="12"/>
        <color indexed="8"/>
        <rFont val="TimesNewRomanPS-BoldMT"/>
      </rPr>
      <t>6 -7 штук.</t>
    </r>
  </si>
  <si>
    <r>
      <t xml:space="preserve">отходов </t>
    </r>
    <r>
      <rPr>
        <i/>
        <sz val="12"/>
        <color indexed="8"/>
        <rFont val="TimesNewRomanPS-BoldItalicMT"/>
      </rPr>
      <t xml:space="preserve">класса А </t>
    </r>
    <r>
      <rPr>
        <sz val="12"/>
        <color indexed="8"/>
        <rFont val="TimesNewRomanPSMT"/>
      </rPr>
      <t xml:space="preserve">в рассматриваемом нами случае составляет </t>
    </r>
    <r>
      <rPr>
        <sz val="12"/>
        <color indexed="8"/>
        <rFont val="TimesNewRomanPS-BoldMT"/>
      </rPr>
      <t xml:space="preserve">25-28 штук, </t>
    </r>
    <r>
      <rPr>
        <sz val="12"/>
        <color indexed="8"/>
        <rFont val="TimesNewRomanPSMT"/>
      </rPr>
      <t>а</t>
    </r>
  </si>
  <si>
    <r>
      <t xml:space="preserve">для сбора отходов </t>
    </r>
    <r>
      <rPr>
        <i/>
        <sz val="12"/>
        <color indexed="8"/>
        <rFont val="TimesNewRomanPS-BoldItalicMT"/>
      </rPr>
      <t xml:space="preserve">класса Б </t>
    </r>
    <r>
      <rPr>
        <sz val="12"/>
        <color indexed="8"/>
        <rFont val="TimesNewRomanPSMT"/>
      </rPr>
      <t xml:space="preserve">– </t>
    </r>
    <r>
      <rPr>
        <sz val="12"/>
        <color indexed="8"/>
        <rFont val="TimesNewRomanPS-BoldMT"/>
      </rPr>
      <t xml:space="preserve">6-7 штук, </t>
    </r>
    <r>
      <rPr>
        <sz val="12"/>
        <color indexed="8"/>
        <rFont val="TimesNewRomanPSMT"/>
      </rPr>
      <t>то соответственно, для отделения</t>
    </r>
  </si>
  <si>
    <r>
      <t xml:space="preserve">рекомендовать </t>
    </r>
    <r>
      <rPr>
        <sz val="12"/>
        <color indexed="8"/>
        <rFont val="TimesNewRomanPS-BoldMT"/>
      </rPr>
      <t xml:space="preserve">2-3 </t>
    </r>
    <r>
      <rPr>
        <sz val="12"/>
        <color indexed="8"/>
        <rFont val="TimesNewRomanPSMT"/>
      </rPr>
      <t xml:space="preserve">транспортных внутрикорпусных тележки, либо миниконтейнера для сбора отходов </t>
    </r>
    <r>
      <rPr>
        <i/>
        <sz val="12"/>
        <color indexed="8"/>
        <rFont val="TimesNewRomanPS-BoldItalicMT"/>
      </rPr>
      <t xml:space="preserve">класса А </t>
    </r>
    <r>
      <rPr>
        <sz val="12"/>
        <color indexed="8"/>
        <rFont val="TimesNewRomanPSMT"/>
      </rPr>
      <t xml:space="preserve">и </t>
    </r>
    <r>
      <rPr>
        <sz val="12"/>
        <color indexed="8"/>
        <rFont val="TimesNewRomanPS-BoldMT"/>
      </rPr>
      <t xml:space="preserve">1 </t>
    </r>
    <r>
      <rPr>
        <sz val="12"/>
        <color indexed="8"/>
        <rFont val="TimesNewRomanPSMT"/>
      </rPr>
      <t xml:space="preserve">- для сбора отходов </t>
    </r>
    <r>
      <rPr>
        <i/>
        <sz val="12"/>
        <color indexed="8"/>
        <rFont val="TimesNewRomanPS-BoldItalicMT"/>
      </rPr>
      <t>класса Б.</t>
    </r>
  </si>
  <si>
    <r>
      <t xml:space="preserve">тары в вышеперечисленных местах первичного сбора отходов </t>
    </r>
    <r>
      <rPr>
        <i/>
        <sz val="12"/>
        <color indexed="8"/>
        <rFont val="TimesNewRomanPS-BoldItalicMT"/>
      </rPr>
      <t>классов А и Б</t>
    </r>
  </si>
  <si>
    <r>
      <t xml:space="preserve">сбора отходов </t>
    </r>
    <r>
      <rPr>
        <i/>
        <sz val="12"/>
        <color indexed="8"/>
        <rFont val="TimesNewRomanPS-BoldItalicMT"/>
      </rPr>
      <t xml:space="preserve">классов А и Б </t>
    </r>
    <r>
      <rPr>
        <sz val="12"/>
        <color indexed="8"/>
        <rFont val="TimesNewRomanPSMT"/>
      </rPr>
      <t xml:space="preserve">может составить – </t>
    </r>
    <r>
      <rPr>
        <sz val="12"/>
        <color indexed="8"/>
        <rFont val="TimesNewRomanPS-BoldMT"/>
      </rPr>
      <t xml:space="preserve">17-18 штук. </t>
    </r>
    <r>
      <rPr>
        <sz val="12"/>
        <color indexed="8"/>
        <rFont val="TimesNewRomanPSMT"/>
      </rPr>
      <t>Принимая во</t>
    </r>
  </si>
  <si>
    <r>
      <t xml:space="preserve">учетом мест первичного сбора отходов </t>
    </r>
    <r>
      <rPr>
        <i/>
        <sz val="12"/>
        <color indexed="8"/>
        <rFont val="TimesNewRomanPS-BoldItalicMT"/>
      </rPr>
      <t xml:space="preserve">класса А </t>
    </r>
    <r>
      <rPr>
        <sz val="12"/>
        <color indexed="8"/>
        <rFont val="TimesNewRomanPSMT"/>
      </rPr>
      <t xml:space="preserve">может составить – </t>
    </r>
    <r>
      <rPr>
        <sz val="12"/>
        <color indexed="8"/>
        <rFont val="TimesNewRomanPS-BoldMT"/>
      </rPr>
      <t>11 штук.</t>
    </r>
  </si>
  <si>
    <r>
      <t xml:space="preserve">может составить в отделении реанимации (6-8 коек) – </t>
    </r>
    <r>
      <rPr>
        <sz val="12"/>
        <color indexed="8"/>
        <rFont val="TimesNewRomanPS-BoldMT"/>
      </rPr>
      <t>13-14 штук.</t>
    </r>
  </si>
  <si>
    <r>
      <t xml:space="preserve">необходимости в реанимационных секторах) может составить – </t>
    </r>
    <r>
      <rPr>
        <sz val="12"/>
        <color indexed="8"/>
        <rFont val="TimesNewRomanPS-BoldMT"/>
      </rPr>
      <t>8-10 штук.</t>
    </r>
  </si>
  <si>
    <r>
      <t xml:space="preserve">реанимации (6-8 коек) – </t>
    </r>
    <r>
      <rPr>
        <sz val="12"/>
        <color indexed="8"/>
        <rFont val="TimesNewRomanPS-BoldMT"/>
      </rPr>
      <t>12-15 штук.</t>
    </r>
  </si>
  <si>
    <r>
      <t xml:space="preserve">одноразовую твердую упаковку (емкости) </t>
    </r>
    <r>
      <rPr>
        <i/>
        <sz val="12"/>
        <color indexed="8"/>
        <rFont val="TimesNewRomanPS-BoldItalicMT"/>
      </rPr>
      <t>желтого цвета</t>
    </r>
    <r>
      <rPr>
        <sz val="12"/>
        <color indexed="8"/>
        <rFont val="TimesNewRomanPSMT"/>
      </rPr>
      <t>. Суточная</t>
    </r>
  </si>
  <si>
    <r>
      <t xml:space="preserve">относящегося к отходам </t>
    </r>
    <r>
      <rPr>
        <i/>
        <sz val="12"/>
        <color indexed="8"/>
        <rFont val="TimesNewRomanPS-BoldItalicMT"/>
      </rPr>
      <t xml:space="preserve">класса Б, </t>
    </r>
    <r>
      <rPr>
        <sz val="12"/>
        <color indexed="8"/>
        <rFont val="TimesNewRomanPSMT"/>
      </rPr>
      <t>в отделении реанимации (6-8 коек)</t>
    </r>
  </si>
  <si>
    <r>
      <t xml:space="preserve">составляет </t>
    </r>
    <r>
      <rPr>
        <sz val="12"/>
        <color indexed="8"/>
        <rFont val="TimesNewRomanPS-BoldMT"/>
      </rPr>
      <t>7-8 штук.</t>
    </r>
  </si>
  <si>
    <r>
      <t xml:space="preserve">отходов </t>
    </r>
    <r>
      <rPr>
        <i/>
        <sz val="12"/>
        <color indexed="8"/>
        <rFont val="TimesNewRomanPS-BoldItalicMT"/>
      </rPr>
      <t xml:space="preserve">класса А </t>
    </r>
    <r>
      <rPr>
        <sz val="12"/>
        <color indexed="8"/>
        <rFont val="TimesNewRomanPSMT"/>
      </rPr>
      <t xml:space="preserve">в рассматриваемом нами случае составляет </t>
    </r>
    <r>
      <rPr>
        <sz val="12"/>
        <color indexed="8"/>
        <rFont val="TimesNewRomanPS-BoldMT"/>
      </rPr>
      <t xml:space="preserve">11 штук, </t>
    </r>
    <r>
      <rPr>
        <sz val="12"/>
        <color indexed="8"/>
        <rFont val="TimesNewRomanPSMT"/>
      </rPr>
      <t>а для</t>
    </r>
  </si>
  <si>
    <r>
      <t xml:space="preserve">сбора отходов </t>
    </r>
    <r>
      <rPr>
        <i/>
        <sz val="12"/>
        <color indexed="8"/>
        <rFont val="TimesNewRomanPS-BoldItalicMT"/>
      </rPr>
      <t xml:space="preserve">класса Б </t>
    </r>
    <r>
      <rPr>
        <sz val="12"/>
        <color indexed="8"/>
        <rFont val="TimesNewRomanPSMT"/>
      </rPr>
      <t xml:space="preserve">– </t>
    </r>
    <r>
      <rPr>
        <sz val="12"/>
        <color indexed="8"/>
        <rFont val="TimesNewRomanPS-BoldMT"/>
      </rPr>
      <t xml:space="preserve">6-7 штук, </t>
    </r>
    <r>
      <rPr>
        <sz val="12"/>
        <color indexed="8"/>
        <rFont val="TimesNewRomanPSMT"/>
      </rPr>
      <t>то соответственно, для отделения</t>
    </r>
  </si>
  <si>
    <r>
      <t xml:space="preserve">реанимации (6-8 коек) следует рекомендовать </t>
    </r>
    <r>
      <rPr>
        <sz val="12"/>
        <color indexed="8"/>
        <rFont val="TimesNewRomanPS-BoldMT"/>
      </rPr>
      <t xml:space="preserve">1 </t>
    </r>
    <r>
      <rPr>
        <sz val="12"/>
        <color indexed="8"/>
        <rFont val="TimesNewRomanPSMT"/>
      </rPr>
      <t>транспортную</t>
    </r>
  </si>
  <si>
    <r>
      <t xml:space="preserve">внутрикорпусную тележку, либо мини-контейнер для сбора отходов </t>
    </r>
    <r>
      <rPr>
        <i/>
        <sz val="12"/>
        <color indexed="8"/>
        <rFont val="TimesNewRomanPS-BoldItalicMT"/>
      </rPr>
      <t>класса</t>
    </r>
  </si>
  <si>
    <r>
      <t xml:space="preserve">А </t>
    </r>
    <r>
      <rPr>
        <sz val="12"/>
        <color indexed="8"/>
        <rFont val="TimesNewRomanPSMT"/>
      </rPr>
      <t xml:space="preserve">и </t>
    </r>
    <r>
      <rPr>
        <sz val="12"/>
        <color indexed="8"/>
        <rFont val="TimesNewRomanPS-BoldMT"/>
      </rPr>
      <t xml:space="preserve">1 </t>
    </r>
    <r>
      <rPr>
        <sz val="12"/>
        <color indexed="8"/>
        <rFont val="TimesNewRomanPSMT"/>
      </rPr>
      <t xml:space="preserve">- для сбора отходов </t>
    </r>
    <r>
      <rPr>
        <i/>
        <sz val="12"/>
        <color indexed="8"/>
        <rFont val="TimesNewRomanPS-BoldItalicMT"/>
      </rPr>
      <t>класса Б.</t>
    </r>
  </si>
  <si>
    <r>
      <t xml:space="preserve">сбора отходов </t>
    </r>
    <r>
      <rPr>
        <i/>
        <sz val="12"/>
        <color indexed="8"/>
        <rFont val="TimesNewRomanPS-BoldItalicMT"/>
      </rPr>
      <t xml:space="preserve">классов А и Б </t>
    </r>
    <r>
      <rPr>
        <sz val="12"/>
        <color indexed="8"/>
        <rFont val="TimesNewRomanPSMT"/>
      </rPr>
      <t>может составить – 27-29 штук. Принимая во
внимание необходимость возможного их ремонта или увеличения мест</t>
    </r>
  </si>
  <si>
    <r>
      <t xml:space="preserve">отделении терапевтического профиля (30-35 коек) – </t>
    </r>
    <r>
      <rPr>
        <sz val="12"/>
        <color indexed="8"/>
        <rFont val="TimesNewRomanPS-BoldMT"/>
      </rPr>
      <t>30-32 штуки.</t>
    </r>
  </si>
  <si>
    <r>
      <t xml:space="preserve">учетом мест первичного сбора отходов </t>
    </r>
    <r>
      <rPr>
        <i/>
        <sz val="12"/>
        <color indexed="8"/>
        <rFont val="TimesNewRomanPS-BoldItalicMT"/>
      </rPr>
      <t xml:space="preserve">класса А </t>
    </r>
    <r>
      <rPr>
        <sz val="12"/>
        <color indexed="8"/>
        <rFont val="TimesNewRomanPSMT"/>
      </rPr>
      <t xml:space="preserve">может составить – </t>
    </r>
    <r>
      <rPr>
        <sz val="12"/>
        <color indexed="8"/>
        <rFont val="TimesNewRomanPS-BoldMT"/>
      </rPr>
      <t>26 штук.</t>
    </r>
  </si>
  <si>
    <r>
      <t xml:space="preserve">может составить в отделении терапевтического профиля (30-35 коек) – </t>
    </r>
    <r>
      <rPr>
        <sz val="12"/>
        <color indexed="8"/>
        <rFont val="TimesNewRomanPS-BoldMT"/>
      </rPr>
      <t>31-32</t>
    </r>
  </si>
  <si>
    <r>
      <t xml:space="preserve">составить – </t>
    </r>
    <r>
      <rPr>
        <sz val="12"/>
        <color indexed="8"/>
        <rFont val="TimesNewRomanPS-BoldMT"/>
      </rPr>
      <t xml:space="preserve">4 штуки. </t>
    </r>
    <r>
      <rPr>
        <sz val="12"/>
        <color indexed="8"/>
        <rFont val="TimesNewRomanPSMT"/>
      </rPr>
      <t>Учитывая применяемый способ дезинфекции отходов,</t>
    </r>
  </si>
  <si>
    <r>
      <t xml:space="preserve">терапевтического профиля (30-35 коек) – </t>
    </r>
    <r>
      <rPr>
        <sz val="12"/>
        <color indexed="8"/>
        <rFont val="TimesNewRomanPS-BoldMT"/>
      </rPr>
      <t>6 штук.</t>
    </r>
  </si>
  <si>
    <r>
      <t xml:space="preserve">относящегося к отходам </t>
    </r>
    <r>
      <rPr>
        <i/>
        <sz val="12"/>
        <color indexed="8"/>
        <rFont val="TimesNewRomanPS-BoldItalicMT"/>
      </rPr>
      <t xml:space="preserve">класса Б, </t>
    </r>
    <r>
      <rPr>
        <sz val="12"/>
        <color indexed="8"/>
        <rFont val="TimesNewRomanPSMT"/>
      </rPr>
      <t>в отделении терапевтического профиля</t>
    </r>
  </si>
  <si>
    <r>
      <t xml:space="preserve">(30-35 коек) составляет </t>
    </r>
    <r>
      <rPr>
        <sz val="12"/>
        <color indexed="8"/>
        <rFont val="TimesNewRomanPS-BoldMT"/>
      </rPr>
      <t>3 штуки.</t>
    </r>
  </si>
  <si>
    <r>
      <t xml:space="preserve">отходов </t>
    </r>
    <r>
      <rPr>
        <i/>
        <sz val="12"/>
        <color indexed="8"/>
        <rFont val="TimesNewRomanPS-BoldItalicMT"/>
      </rPr>
      <t xml:space="preserve">класса А </t>
    </r>
    <r>
      <rPr>
        <sz val="12"/>
        <color indexed="8"/>
        <rFont val="TimesNewRomanPSMT"/>
      </rPr>
      <t xml:space="preserve">в рассматриваемом нами случае составляет </t>
    </r>
    <r>
      <rPr>
        <sz val="12"/>
        <color indexed="8"/>
        <rFont val="TimesNewRomanPS-BoldMT"/>
      </rPr>
      <t xml:space="preserve">24-26 штук, </t>
    </r>
    <r>
      <rPr>
        <sz val="12"/>
        <color indexed="8"/>
        <rFont val="TimesNewRomanPSMT"/>
      </rPr>
      <t>а</t>
    </r>
  </si>
  <si>
    <r>
      <t xml:space="preserve">для сбора отходов </t>
    </r>
    <r>
      <rPr>
        <i/>
        <sz val="12"/>
        <color indexed="8"/>
        <rFont val="TimesNewRomanPS-BoldItalicMT"/>
      </rPr>
      <t xml:space="preserve">класса Б </t>
    </r>
    <r>
      <rPr>
        <sz val="12"/>
        <color indexed="8"/>
        <rFont val="TimesNewRomanPSMT"/>
      </rPr>
      <t xml:space="preserve">– </t>
    </r>
    <r>
      <rPr>
        <sz val="12"/>
        <color indexed="8"/>
        <rFont val="TimesNewRomanPS-BoldMT"/>
      </rPr>
      <t xml:space="preserve">3 штуки, </t>
    </r>
    <r>
      <rPr>
        <sz val="12"/>
        <color indexed="8"/>
        <rFont val="TimesNewRomanPSMT"/>
      </rPr>
      <t>то соответственно, для отделения</t>
    </r>
  </si>
  <si>
    <r>
      <t xml:space="preserve">терапевтического профиля (30-35 коек) следует рекомендовать </t>
    </r>
    <r>
      <rPr>
        <sz val="12"/>
        <color indexed="8"/>
        <rFont val="TimesNewRomanPS-BoldMT"/>
      </rPr>
      <t>2-3</t>
    </r>
  </si>
  <si>
    <r>
      <t xml:space="preserve">отходов </t>
    </r>
    <r>
      <rPr>
        <i/>
        <sz val="12"/>
        <color indexed="8"/>
        <rFont val="TimesNewRomanPS-BoldItalicMT"/>
      </rPr>
      <t xml:space="preserve">класса А </t>
    </r>
    <r>
      <rPr>
        <sz val="12"/>
        <color indexed="8"/>
        <rFont val="TimesNewRomanPSMT"/>
      </rPr>
      <t xml:space="preserve">и </t>
    </r>
    <r>
      <rPr>
        <sz val="12"/>
        <color indexed="8"/>
        <rFont val="TimesNewRomanPS-BoldMT"/>
      </rPr>
      <t xml:space="preserve">1 </t>
    </r>
    <r>
      <rPr>
        <sz val="12"/>
        <color indexed="8"/>
        <rFont val="TimesNewRomanPSMT"/>
      </rPr>
      <t xml:space="preserve">- для сбора отходов </t>
    </r>
    <r>
      <rPr>
        <i/>
        <sz val="12"/>
        <color indexed="8"/>
        <rFont val="TimesNewRomanPS-BoldItalicMT"/>
      </rPr>
      <t>класса Б.</t>
    </r>
  </si>
  <si>
    <t>Контейнер межкорпусный для сбора отходов класса А объемом 200 л</t>
  </si>
  <si>
    <t>**Ориентировочная минимальная суточная потребность в пакетах с</t>
  </si>
  <si>
    <t>учетом мест первичного сбора отходов класса Б и рекомендуемой кратности</t>
  </si>
  <si>
    <t>Наименование медицинских помещений и мест временного хранения медицинских отходов</t>
  </si>
  <si>
    <t>Моечная</t>
  </si>
  <si>
    <t xml:space="preserve">Клиническая лаборатория </t>
  </si>
  <si>
    <t>Кабинет главной медсестры</t>
  </si>
  <si>
    <t>Помещение для занятий с персоналом</t>
  </si>
  <si>
    <t>Материальный склад</t>
  </si>
  <si>
    <t>Кладовая</t>
  </si>
  <si>
    <t>Серверная</t>
  </si>
  <si>
    <t xml:space="preserve">Помещение хранения и приготовления дезсредств и КУИ </t>
  </si>
  <si>
    <t>Клинико-диагностическое отделение</t>
  </si>
  <si>
    <t xml:space="preserve">Кабинет сестры хозяйки и чистого белья </t>
  </si>
  <si>
    <t>Комната матери и ребёнка</t>
  </si>
  <si>
    <t xml:space="preserve">Комната сбора анализов </t>
  </si>
  <si>
    <t xml:space="preserve">Комната дачи спермы </t>
  </si>
  <si>
    <t xml:space="preserve">Процедурный кабинет </t>
  </si>
  <si>
    <t xml:space="preserve">Прививочный кабинет </t>
  </si>
  <si>
    <t>Санитарный узел для сотрудников</t>
  </si>
  <si>
    <t>Регистратура</t>
  </si>
  <si>
    <t>Гардеробная для посетителей</t>
  </si>
  <si>
    <t>Комната хранения уборочного инвентаря и дезинфицирующих средств</t>
  </si>
  <si>
    <t>Консультативно-диагностическое  отделение</t>
  </si>
  <si>
    <t>Кабинет приёма хирурга</t>
  </si>
  <si>
    <t>Перевязочная</t>
  </si>
  <si>
    <t xml:space="preserve">Кабинет приёма гинеколога/уролога </t>
  </si>
  <si>
    <t xml:space="preserve">Кабинет косметолога </t>
  </si>
  <si>
    <t xml:space="preserve">Кабинет оториноларинголога/офтальмолога </t>
  </si>
  <si>
    <t xml:space="preserve">Кабинет приёма детских специалистов </t>
  </si>
  <si>
    <t xml:space="preserve">Комната хранения уборочного инвентаря и дезинфицирующих средств </t>
  </si>
  <si>
    <t>Палата интенсивной терапии на 3 койки</t>
  </si>
  <si>
    <t>Пост медицинской сестры</t>
  </si>
  <si>
    <t>Ординаторская</t>
  </si>
  <si>
    <t>Сестринская</t>
  </si>
  <si>
    <t>Помещение уборочного инвентаря палат</t>
  </si>
  <si>
    <t>ЦСО</t>
  </si>
  <si>
    <t xml:space="preserve">Стерильная половина стерилизационной - автоклавной и  склад стерильных материалов </t>
  </si>
  <si>
    <t>Помещение, в котором установлены контейнеры для сбора использованного белья</t>
  </si>
  <si>
    <t>Палатное отделение</t>
  </si>
  <si>
    <t>Санитарный узел для пациентов(2)</t>
  </si>
  <si>
    <t xml:space="preserve">Помещение для персонала </t>
  </si>
  <si>
    <t>Санитарный узел для персонала</t>
  </si>
  <si>
    <t>Холл для отдыха пациентов</t>
  </si>
  <si>
    <t>Комната хранения уборочного инвентаря</t>
  </si>
  <si>
    <t xml:space="preserve">Кладовая чистого белья </t>
  </si>
  <si>
    <t>Кладовая грязного белья</t>
  </si>
  <si>
    <t>Помещение приёма,очистки и упаковки изделий медицинского назначения</t>
  </si>
  <si>
    <t>Класс «Д»</t>
  </si>
  <si>
    <t>Радиоактивные отходы</t>
  </si>
  <si>
    <t>17.</t>
  </si>
  <si>
    <t>18.</t>
  </si>
  <si>
    <t>составить – 13 штук. Учитывая применяемый способ дезинфекции отходов,</t>
  </si>
  <si>
    <t>коек</t>
  </si>
  <si>
    <t>составить – 17 штук. Учитывая применяемый способ дезинфекции отходов,</t>
  </si>
  <si>
    <t>контейнер</t>
  </si>
  <si>
    <t>Цокольный этаж</t>
  </si>
  <si>
    <r>
      <t xml:space="preserve">1. Объем накопления отходов в учреждении (кг/сут., кг/ год.). Ориентировочные нормативы образования отходов здравоохранения,(Отходы учреждений здравоохранения: современное состояние проблемы, пути решения./Под ред. Л.П.Зуевой.- СПб, 2003. - 43 с. </t>
    </r>
    <r>
      <rPr>
        <sz val="14"/>
        <color indexed="12"/>
        <rFont val="Franklin Gothic Medium"/>
        <family val="2"/>
        <charset val="204"/>
      </rPr>
      <t>http://www.zdrav.spb.ru/epid/doc/trash.doc).</t>
    </r>
  </si>
  <si>
    <t>*Ориентировочная минимальная суточная потребность в пакетах с</t>
  </si>
  <si>
    <t>Итого в сутки</t>
  </si>
  <si>
    <t>Итого в месяц</t>
  </si>
  <si>
    <t>Итого в год</t>
  </si>
  <si>
    <t>Без резерва в сутки</t>
  </si>
  <si>
    <t>Бункер для крупногабаритных отходов класса "А"</t>
  </si>
  <si>
    <t xml:space="preserve">Бетонированная площадка для сбора отходов с ограждением </t>
  </si>
  <si>
    <t>Наименование изделий медицинского назначения</t>
  </si>
  <si>
    <t>Одноразовых маркированных емкостей любого цвета, кроме красного и желтого для лекарственных, диагностических, дезинфицирующих средств, не подлежащих использованию</t>
  </si>
  <si>
    <t>11.</t>
  </si>
  <si>
    <t>Бухгалтерия</t>
  </si>
  <si>
    <t>Потребность центра в санитарно-гигиеническом оборудовании, инвентаре и расходных материалах для                                                                        обеспечения сбора, хранения и удаления отходов в сутки.</t>
  </si>
  <si>
    <t>Потребность учреждения в санитарно-гигиеническом оборудовании, инвентаре и расходных материалах для                                              обеспечения сбора, хранения и удаления отходов в сутки.</t>
  </si>
  <si>
    <t>Кабинет зав. отделением</t>
  </si>
  <si>
    <t>19.</t>
  </si>
  <si>
    <t>20.</t>
  </si>
  <si>
    <t>21.</t>
  </si>
  <si>
    <t>22.</t>
  </si>
  <si>
    <t>23.</t>
  </si>
  <si>
    <t>Санитарный узел для пациентов (2)</t>
  </si>
  <si>
    <t>Количество помещений</t>
  </si>
  <si>
    <t>Резерв</t>
  </si>
  <si>
    <t>Одноразовых непрокалываемые влагостойкие емкости (контейнеры) желтого цвета с крышкой  для сбора острого, режущего инструментария, органических, жидких отходов/штук в сут. (по количеству ответственных за сбор медицинских отходов класса Б в подразделении)</t>
  </si>
  <si>
    <t>Маркированная емкость  для ртутьсодержащих отходов</t>
  </si>
  <si>
    <t>Необходимое количество (шт. в сут.)</t>
  </si>
  <si>
    <t xml:space="preserve">Стойки-тележки в режимных помещениях, ведра с педалью для мест первичного сбора на 5-10 л, резерв из расчета 10% от общего числа </t>
  </si>
  <si>
    <t>В остальных помещениях  - ведра хромированные**</t>
  </si>
  <si>
    <t>Корзины для бумаг, одноразовых стаканов, в местах установки кулеров</t>
  </si>
  <si>
    <t xml:space="preserve">Одноразовых пакетов любого цвета,кроме желтого и красного для класса, резерв 25% от общего числа. </t>
  </si>
  <si>
    <t>Контейнер межкорпусный для сбора отходов класса Б объемом 65 л.</t>
  </si>
  <si>
    <t>Одноразовых пакетов маркированных желтого цвета/штук в сут., резерв из расчета 50 % от общего числа  **</t>
  </si>
  <si>
    <t xml:space="preserve">Бирок-стяжек </t>
  </si>
  <si>
    <t>Контейнер межкорпусный для сбора отходов класса Г, объемом 65 л</t>
  </si>
  <si>
    <t>Одноразовых маркированных емкостей любого цвета, кроме красного и желтого для лекарственных, диагностических, дезинфицирующих средств, не подлежащих использованию.</t>
  </si>
  <si>
    <t>Одноразовых пакетов маркированных желтого цвета, резерв из расчета 50 % от общего числ  **</t>
  </si>
  <si>
    <t>Контейнер межкорпусный для сбора отходов класса Б объемом 65 л</t>
  </si>
  <si>
    <t>Стойки-тележки в режимных помещениях, ведра с педалью для мест первичного сбора на 5-10 л, резерв из расчета 10% от общего числа*</t>
  </si>
  <si>
    <t>Без резерва</t>
  </si>
  <si>
    <t>Необходимое количество (штук в сутки)</t>
  </si>
  <si>
    <t>Одноразовых пакетов маркированных желтого цвета, резерв из расчета 50 % от общего числа  **</t>
  </si>
  <si>
    <t>№ п.     п.</t>
  </si>
  <si>
    <t>Помещение подготовки питания с контейнером на 50 л и двумя герметичными одноразовыми емкостями</t>
  </si>
  <si>
    <t>Одноразовых пакетов маркированных желтого цвета/штук в сут., в т.ч. резерв из расчета 50 % от общего числа  **</t>
  </si>
  <si>
    <r>
      <t>Ведра хромированные</t>
    </r>
    <r>
      <rPr>
        <b/>
        <sz val="16"/>
        <color indexed="8"/>
        <rFont val="Cambria"/>
        <family val="1"/>
        <charset val="204"/>
      </rPr>
      <t>**</t>
    </r>
  </si>
  <si>
    <t>в т. ч. в режимных помещениях</t>
  </si>
  <si>
    <t>Телефонный центр</t>
  </si>
  <si>
    <t>Гардеробная персонала с санитарный узел для персонала и душевой</t>
  </si>
  <si>
    <t>Аптечный склад</t>
  </si>
  <si>
    <t>Актовый зал</t>
  </si>
  <si>
    <t>Прачечная</t>
  </si>
  <si>
    <t xml:space="preserve">Кабинеты приёма врача-специалиста (12)  </t>
  </si>
  <si>
    <t>Санитарный узел для сотрудников (2)</t>
  </si>
  <si>
    <t>Отделение МРТ</t>
  </si>
  <si>
    <t xml:space="preserve">Кабинетов приёма врача-специалиста (6)  </t>
  </si>
  <si>
    <t>Палаты с санитарными узлами и душевыми кабинами (10)</t>
  </si>
  <si>
    <t>Кабинет врача</t>
  </si>
  <si>
    <t>Пост медсесры (2)</t>
  </si>
  <si>
    <t>Операционный блок (2 операционных, предоперационная, наркозная, помещение мытья наркозной аппаратуры, помещение хранения наркотиков, помещение хранения уборочного инвентаря, помещение хранения стерильных материалов, шлюз, санпропускник)</t>
  </si>
  <si>
    <t>Санитарный узел для персонала (2)</t>
  </si>
  <si>
    <t>Санитарный узел для пациентов</t>
  </si>
  <si>
    <t>Процедурная (2)</t>
  </si>
  <si>
    <t>Палаты (20)</t>
  </si>
  <si>
    <t>Пост медсестры (2)</t>
  </si>
  <si>
    <t>Клизменная</t>
  </si>
  <si>
    <t>Кабинет эндоскопии</t>
  </si>
  <si>
    <t>Санитарная комната (2)</t>
  </si>
  <si>
    <t>Итого в сутки по ООО ЛДЦ "Краснодарский" (кроме стационара)</t>
  </si>
  <si>
    <t>Итого в месяц по ООО ЛДЦ "Краснодарский"(кроме стационара)</t>
  </si>
  <si>
    <t>Итого в год по ООО ЛДЦ "Краснодарский"(кроме стационара)</t>
  </si>
  <si>
    <r>
      <t xml:space="preserve">ООО ЛДЦ "Краснодарский" Количество посещений в сутки        </t>
    </r>
    <r>
      <rPr>
        <b/>
        <sz val="14"/>
        <color indexed="8"/>
        <rFont val="Franklin Gothic Medium"/>
        <family val="2"/>
        <charset val="204"/>
      </rPr>
      <t>—</t>
    </r>
  </si>
  <si>
    <t>Холодильное оборудование</t>
  </si>
  <si>
    <t>Резервное оборудование для обезвреживания медицинских отходов класса Б и В</t>
  </si>
  <si>
    <t>x</t>
  </si>
  <si>
    <r>
      <t xml:space="preserve">ООО ЛДЦ "ШАРИТЭ"                                          </t>
    </r>
    <r>
      <rPr>
        <b/>
        <sz val="14"/>
        <color indexed="8"/>
        <rFont val="Franklin Gothic Medium"/>
        <family val="2"/>
        <charset val="204"/>
      </rPr>
      <t>—</t>
    </r>
  </si>
  <si>
    <t xml:space="preserve">                                                                                                                ООО ЛДЦ "ШАРИТЭ"- количество посещений — 450</t>
  </si>
  <si>
    <t xml:space="preserve">                                                                                                                      ООО ЛДЦ "ШАРИТЭ"- количество коек- 15</t>
  </si>
  <si>
    <t>Итого в сутки по ООО ЛДЦ "ШАРИТЭ"</t>
  </si>
  <si>
    <t>Итого в месяц по ООО ЛДЦ "ШАРИТЭ"</t>
  </si>
  <si>
    <t>Итого в год по ООО ЛДЦ "ШАРИТЭ"</t>
  </si>
  <si>
    <t xml:space="preserve">Контейнеры для отходов класса А и Б, установленные в местах первичного сбора, после каждого опорожнения при наполнении на 2/3 объема заменяются на продезинфицированные по системе сменяемых контейнеров </t>
  </si>
  <si>
    <t>Контейнеры для отходов класса А и Б, установленные в местах первичного сбора, после каждого опорожнения при наполнении на 2/3 объема заменяются на продезинфицированные по системе сменяемых контейнеров.</t>
  </si>
  <si>
    <t>Условные обозначения:</t>
  </si>
  <si>
    <t>Класса А</t>
  </si>
  <si>
    <t>Класса Б</t>
  </si>
  <si>
    <t>Класса Г</t>
  </si>
  <si>
    <t>Класса Г Изделия медицинского назначения ртутьсодержащие, штук</t>
  </si>
  <si>
    <t>Класса А Пищевые отходы</t>
  </si>
  <si>
    <t>Класса Д</t>
  </si>
  <si>
    <t>Убивка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</si>
</sst>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"/>
  </numFmts>
  <fonts count="78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4"/>
      <color indexed="8"/>
      <name val="Franklin Gothic Medium"/>
      <family val="2"/>
      <charset val="204"/>
    </font>
    <font>
      <sz val="14"/>
      <color indexed="12"/>
      <name val="Franklin Gothic Medium"/>
      <family val="2"/>
      <charset val="204"/>
    </font>
    <font>
      <sz val="10"/>
      <name val="Times New Roman"/>
      <family val="1"/>
      <charset val="204"/>
    </font>
    <font>
      <sz val="12"/>
      <name val="Arial"/>
      <family val="2"/>
      <charset val="204"/>
    </font>
    <font>
      <sz val="12"/>
      <color indexed="8"/>
      <name val="TimesNewRomanPS-BoldMT"/>
    </font>
    <font>
      <sz val="12"/>
      <color indexed="8"/>
      <name val="TimesNewRomanPSMT"/>
    </font>
    <font>
      <i/>
      <sz val="12"/>
      <color indexed="8"/>
      <name val="TimesNewRomanPS-BoldItalicMT"/>
    </font>
    <font>
      <sz val="14"/>
      <name val="Franklin Gothic Medium"/>
      <family val="2"/>
      <charset val="204"/>
    </font>
    <font>
      <sz val="11"/>
      <name val="Arial"/>
      <family val="2"/>
      <charset val="204"/>
    </font>
    <font>
      <b/>
      <i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sz val="14"/>
      <name val="Cambria"/>
      <family val="1"/>
      <charset val="204"/>
    </font>
    <font>
      <b/>
      <sz val="16"/>
      <color indexed="8"/>
      <name val="Cambria"/>
      <family val="1"/>
      <charset val="204"/>
    </font>
    <font>
      <sz val="14"/>
      <name val="Arial"/>
      <family val="2"/>
      <charset val="204"/>
    </font>
    <font>
      <sz val="16"/>
      <name val="Arial"/>
      <family val="2"/>
      <charset val="204"/>
    </font>
    <font>
      <b/>
      <sz val="14"/>
      <name val="Arial"/>
      <family val="2"/>
      <charset val="204"/>
    </font>
    <font>
      <b/>
      <sz val="16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Franklin Gothic Medium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4"/>
      <color rgb="FF0000FF"/>
      <name val="Franklin Gothic Medium"/>
      <family val="2"/>
      <charset val="204"/>
    </font>
    <font>
      <sz val="14"/>
      <color theme="1"/>
      <name val="Franklin Gothic Medium"/>
      <family val="2"/>
      <charset val="204"/>
    </font>
    <font>
      <b/>
      <sz val="10"/>
      <color theme="1"/>
      <name val="Franklin Gothic Medium"/>
      <family val="2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rgb="FF0000FF"/>
      <name val="Franklin Gothic Medium"/>
      <family val="2"/>
      <charset val="204"/>
    </font>
    <font>
      <sz val="12"/>
      <color rgb="FF000000"/>
      <name val="TimesNewRomanPS-BoldMT"/>
    </font>
    <font>
      <sz val="12"/>
      <color rgb="FF000000"/>
      <name val="TimesNewRomanPSMT"/>
    </font>
    <font>
      <sz val="12"/>
      <name val="Calibri"/>
      <family val="2"/>
      <scheme val="minor"/>
    </font>
    <font>
      <sz val="12"/>
      <name val="Calibri"/>
      <family val="2"/>
      <charset val="204"/>
      <scheme val="minor"/>
    </font>
    <font>
      <i/>
      <sz val="12"/>
      <color rgb="FF000000"/>
      <name val="TimesNewRomanPS-ItalicMT"/>
    </font>
    <font>
      <i/>
      <sz val="12"/>
      <color rgb="FF000000"/>
      <name val="TimesNewRomanPS-BoldItalicMT"/>
    </font>
    <font>
      <sz val="12"/>
      <color rgb="FF000000"/>
      <name val="OpenSymbol"/>
    </font>
    <font>
      <sz val="14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6"/>
      <name val="Cambria"/>
      <family val="1"/>
      <charset val="204"/>
      <scheme val="major"/>
    </font>
    <font>
      <b/>
      <sz val="16"/>
      <name val="Cambria"/>
      <family val="1"/>
      <charset val="204"/>
      <scheme val="major"/>
    </font>
    <font>
      <sz val="12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6"/>
      <name val="Calibri"/>
      <family val="2"/>
      <charset val="204"/>
      <scheme val="minor"/>
    </font>
    <font>
      <sz val="16"/>
      <color theme="1"/>
      <name val="Arial"/>
      <family val="2"/>
      <charset val="204"/>
    </font>
    <font>
      <b/>
      <i/>
      <sz val="12"/>
      <color theme="1"/>
      <name val="Arial"/>
      <family val="2"/>
      <charset val="204"/>
    </font>
    <font>
      <sz val="14"/>
      <color rgb="FFFF0000"/>
      <name val="Arial"/>
      <family val="2"/>
      <charset val="204"/>
    </font>
    <font>
      <b/>
      <sz val="14"/>
      <color theme="1"/>
      <name val="Cambria"/>
      <family val="1"/>
      <charset val="204"/>
      <scheme val="major"/>
    </font>
    <font>
      <sz val="14"/>
      <color theme="1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sz val="11"/>
      <color theme="0" tint="-0.499984740745262"/>
      <name val="Arial"/>
      <family val="2"/>
      <charset val="204"/>
    </font>
    <font>
      <sz val="12"/>
      <color theme="0" tint="-0.499984740745262"/>
      <name val="Calibri"/>
      <family val="2"/>
      <charset val="204"/>
      <scheme val="minor"/>
    </font>
    <font>
      <sz val="12"/>
      <color theme="0" tint="-0.499984740745262"/>
      <name val="Arial"/>
      <family val="2"/>
      <charset val="204"/>
    </font>
    <font>
      <b/>
      <sz val="16"/>
      <color theme="1"/>
      <name val="Cambria"/>
      <family val="1"/>
      <charset val="204"/>
      <scheme val="major"/>
    </font>
    <font>
      <sz val="14"/>
      <color theme="0" tint="-0.499984740745262"/>
      <name val="Arial"/>
      <family val="2"/>
      <charset val="204"/>
    </font>
    <font>
      <sz val="14"/>
      <color theme="0" tint="-0.34998626667073579"/>
      <name val="Cambria"/>
      <family val="1"/>
      <charset val="204"/>
      <scheme val="major"/>
    </font>
    <font>
      <b/>
      <sz val="16"/>
      <color theme="1"/>
      <name val="Arial"/>
      <family val="2"/>
      <charset val="204"/>
    </font>
    <font>
      <b/>
      <i/>
      <sz val="12"/>
      <color rgb="FFFF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0"/>
      <color theme="1"/>
      <name val="Franklin Gothic Medium"/>
      <family val="2"/>
      <charset val="204"/>
    </font>
    <font>
      <sz val="10"/>
      <color theme="1"/>
      <name val="Times New Roman"/>
      <family val="1"/>
      <charset val="204"/>
    </font>
    <font>
      <sz val="8"/>
      <color theme="1"/>
      <name val="Franklin Gothic Medium"/>
      <family val="2"/>
      <charset val="204"/>
    </font>
    <font>
      <sz val="24"/>
      <color theme="1"/>
      <name val="Arial"/>
      <family val="2"/>
      <charset val="204"/>
    </font>
    <font>
      <sz val="28"/>
      <color theme="1"/>
      <name val="Arial"/>
      <family val="2"/>
      <charset val="204"/>
    </font>
    <font>
      <sz val="20"/>
      <color theme="1"/>
      <name val="Arial"/>
      <family val="2"/>
      <charset val="204"/>
    </font>
    <font>
      <sz val="18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0"/>
      <color rgb="FF0000FF"/>
      <name val="Franklin Gothic Medium"/>
      <family val="2"/>
      <charset val="204"/>
    </font>
    <font>
      <b/>
      <sz val="14"/>
      <color theme="1"/>
      <name val="Franklin Gothic Medium"/>
      <family val="2"/>
      <charset val="204"/>
    </font>
    <font>
      <b/>
      <sz val="16"/>
      <color rgb="FF0000FF"/>
      <name val="Arial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11"/>
      <color rgb="FFFF0000"/>
      <name val="Arial"/>
      <family val="2"/>
      <charset val="204"/>
    </font>
    <font>
      <sz val="18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1">
    <xf numFmtId="0" fontId="0" fillId="0" borderId="0"/>
  </cellStyleXfs>
  <cellXfs count="334">
    <xf numFmtId="0" fontId="0" fillId="0" borderId="0" xfId="0"/>
    <xf numFmtId="2" fontId="22" fillId="2" borderId="0" xfId="0" applyNumberFormat="1" applyFont="1" applyFill="1" applyAlignment="1">
      <alignment horizontal="center" vertical="center" wrapText="1"/>
    </xf>
    <xf numFmtId="0" fontId="23" fillId="3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25" fillId="0" borderId="0" xfId="0" applyFont="1" applyAlignment="1">
      <alignment wrapText="1"/>
    </xf>
    <xf numFmtId="0" fontId="26" fillId="0" borderId="0" xfId="0" applyFont="1" applyAlignment="1">
      <alignment horizontal="left" wrapText="1"/>
    </xf>
    <xf numFmtId="0" fontId="27" fillId="0" borderId="0" xfId="0" applyFont="1" applyAlignment="1">
      <alignment horizontal="center" wrapText="1"/>
    </xf>
    <xf numFmtId="0" fontId="23" fillId="0" borderId="0" xfId="0" applyFont="1" applyAlignment="1">
      <alignment horizontal="left" wrapText="1"/>
    </xf>
    <xf numFmtId="0" fontId="25" fillId="0" borderId="0" xfId="0" applyFont="1" applyAlignment="1">
      <alignment horizontal="center" wrapText="1"/>
    </xf>
    <xf numFmtId="0" fontId="28" fillId="0" borderId="0" xfId="0" applyFont="1" applyAlignment="1">
      <alignment wrapText="1"/>
    </xf>
    <xf numFmtId="0" fontId="29" fillId="0" borderId="1" xfId="0" applyFont="1" applyBorder="1"/>
    <xf numFmtId="0" fontId="30" fillId="0" borderId="1" xfId="0" applyFont="1" applyBorder="1"/>
    <xf numFmtId="0" fontId="31" fillId="0" borderId="0" xfId="0" applyFont="1"/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31" fillId="0" borderId="0" xfId="0" applyFont="1" applyAlignment="1">
      <alignment horizontal="justify" vertical="center"/>
    </xf>
    <xf numFmtId="0" fontId="5" fillId="0" borderId="0" xfId="0" applyFont="1" applyAlignment="1">
      <alignment horizontal="justify" vertical="center"/>
    </xf>
    <xf numFmtId="0" fontId="5" fillId="0" borderId="0" xfId="0" applyFont="1" applyAlignment="1">
      <alignment vertical="center"/>
    </xf>
    <xf numFmtId="2" fontId="1" fillId="0" borderId="5" xfId="0" applyNumberFormat="1" applyFont="1" applyBorder="1" applyAlignment="1">
      <alignment horizontal="center" vertical="center" wrapText="1"/>
    </xf>
    <xf numFmtId="0" fontId="30" fillId="0" borderId="0" xfId="0" applyFont="1"/>
    <xf numFmtId="0" fontId="29" fillId="0" borderId="0" xfId="0" applyFont="1"/>
    <xf numFmtId="0" fontId="33" fillId="0" borderId="0" xfId="0" applyFont="1"/>
    <xf numFmtId="0" fontId="31" fillId="0" borderId="1" xfId="0" applyFont="1" applyBorder="1" applyAlignment="1">
      <alignment horizontal="center"/>
    </xf>
    <xf numFmtId="0" fontId="31" fillId="0" borderId="1" xfId="0" applyFont="1" applyBorder="1" applyAlignment="1">
      <alignment horizontal="center" vertical="center"/>
    </xf>
    <xf numFmtId="0" fontId="31" fillId="0" borderId="1" xfId="0" applyFont="1" applyBorder="1"/>
    <xf numFmtId="0" fontId="31" fillId="0" borderId="1" xfId="0" applyFont="1" applyBorder="1" applyAlignment="1">
      <alignment wrapText="1"/>
    </xf>
    <xf numFmtId="0" fontId="30" fillId="0" borderId="1" xfId="0" applyFont="1" applyBorder="1" applyAlignment="1">
      <alignment horizontal="center"/>
    </xf>
    <xf numFmtId="0" fontId="34" fillId="0" borderId="0" xfId="0" applyFont="1"/>
    <xf numFmtId="0" fontId="35" fillId="0" borderId="0" xfId="0" applyFont="1"/>
    <xf numFmtId="0" fontId="31" fillId="0" borderId="1" xfId="0" applyFont="1" applyBorder="1" applyAlignment="1">
      <alignment horizontal="center" vertical="center" wrapText="1" shrinkToFit="1" readingOrder="1"/>
    </xf>
    <xf numFmtId="49" fontId="30" fillId="0" borderId="1" xfId="0" applyNumberFormat="1" applyFont="1" applyBorder="1"/>
    <xf numFmtId="49" fontId="31" fillId="0" borderId="1" xfId="0" applyNumberFormat="1" applyFont="1" applyBorder="1"/>
    <xf numFmtId="0" fontId="30" fillId="0" borderId="0" xfId="0" applyFont="1" applyAlignment="1">
      <alignment wrapText="1"/>
    </xf>
    <xf numFmtId="0" fontId="23" fillId="0" borderId="0" xfId="0" applyFont="1" applyAlignment="1">
      <alignment wrapText="1"/>
    </xf>
    <xf numFmtId="2" fontId="9" fillId="4" borderId="0" xfId="0" applyNumberFormat="1" applyFont="1" applyFill="1" applyAlignment="1">
      <alignment horizontal="center" vertical="center" wrapText="1"/>
    </xf>
    <xf numFmtId="0" fontId="9" fillId="5" borderId="0" xfId="0" applyFont="1" applyFill="1" applyAlignment="1">
      <alignment horizontal="center" vertical="center" wrapText="1"/>
    </xf>
    <xf numFmtId="164" fontId="9" fillId="6" borderId="0" xfId="0" applyNumberFormat="1" applyFont="1" applyFill="1" applyAlignment="1">
      <alignment horizontal="center" vertical="center" wrapText="1"/>
    </xf>
    <xf numFmtId="164" fontId="22" fillId="7" borderId="0" xfId="0" applyNumberFormat="1" applyFont="1" applyFill="1" applyAlignment="1">
      <alignment horizontal="center" vertical="center" wrapText="1"/>
    </xf>
    <xf numFmtId="165" fontId="36" fillId="8" borderId="0" xfId="0" applyNumberFormat="1" applyFont="1" applyFill="1" applyAlignment="1">
      <alignment horizontal="center" wrapText="1"/>
    </xf>
    <xf numFmtId="164" fontId="9" fillId="8" borderId="0" xfId="0" applyNumberFormat="1" applyFont="1" applyFill="1" applyAlignment="1">
      <alignment horizontal="center" wrapText="1"/>
    </xf>
    <xf numFmtId="1" fontId="37" fillId="5" borderId="0" xfId="0" applyNumberFormat="1" applyFont="1" applyFill="1" applyAlignment="1">
      <alignment horizontal="center" vertical="center" wrapText="1" readingOrder="1"/>
    </xf>
    <xf numFmtId="1" fontId="38" fillId="3" borderId="0" xfId="0" applyNumberFormat="1" applyFont="1" applyFill="1" applyAlignment="1">
      <alignment horizontal="center" wrapText="1"/>
    </xf>
    <xf numFmtId="1" fontId="38" fillId="9" borderId="0" xfId="0" applyNumberFormat="1" applyFont="1" applyFill="1" applyAlignment="1">
      <alignment horizontal="center" wrapText="1"/>
    </xf>
    <xf numFmtId="1" fontId="39" fillId="8" borderId="0" xfId="0" applyNumberFormat="1" applyFont="1" applyFill="1" applyAlignment="1">
      <alignment horizontal="center" vertical="center" wrapText="1" readingOrder="1"/>
    </xf>
    <xf numFmtId="1" fontId="39" fillId="8" borderId="0" xfId="0" applyNumberFormat="1" applyFont="1" applyFill="1" applyAlignment="1">
      <alignment horizontal="center" vertical="center" wrapText="1"/>
    </xf>
    <xf numFmtId="1" fontId="40" fillId="10" borderId="0" xfId="0" applyNumberFormat="1" applyFont="1" applyFill="1" applyAlignment="1">
      <alignment horizontal="center" wrapText="1"/>
    </xf>
    <xf numFmtId="1" fontId="37" fillId="11" borderId="0" xfId="0" applyNumberFormat="1" applyFont="1" applyFill="1" applyAlignment="1">
      <alignment horizontal="center" wrapText="1"/>
    </xf>
    <xf numFmtId="1" fontId="37" fillId="3" borderId="0" xfId="0" applyNumberFormat="1" applyFont="1" applyFill="1" applyAlignment="1">
      <alignment horizontal="center" wrapText="1"/>
    </xf>
    <xf numFmtId="1" fontId="37" fillId="9" borderId="0" xfId="0" applyNumberFormat="1" applyFont="1" applyFill="1" applyAlignment="1">
      <alignment horizontal="center" wrapText="1"/>
    </xf>
    <xf numFmtId="1" fontId="41" fillId="10" borderId="0" xfId="0" applyNumberFormat="1" applyFont="1" applyFill="1" applyAlignment="1">
      <alignment horizontal="center" wrapText="1"/>
    </xf>
    <xf numFmtId="1" fontId="37" fillId="8" borderId="0" xfId="0" applyNumberFormat="1" applyFont="1" applyFill="1" applyAlignment="1">
      <alignment horizontal="center" wrapText="1"/>
    </xf>
    <xf numFmtId="1" fontId="41" fillId="12" borderId="0" xfId="0" applyNumberFormat="1" applyFont="1" applyFill="1" applyAlignment="1">
      <alignment horizontal="left" wrapText="1"/>
    </xf>
    <xf numFmtId="1" fontId="37" fillId="12" borderId="0" xfId="0" applyNumberFormat="1" applyFont="1" applyFill="1" applyAlignment="1">
      <alignment horizontal="left" wrapText="1"/>
    </xf>
    <xf numFmtId="1" fontId="42" fillId="0" borderId="0" xfId="0" applyNumberFormat="1" applyFont="1" applyAlignment="1">
      <alignment horizontal="center"/>
    </xf>
    <xf numFmtId="1" fontId="0" fillId="0" borderId="0" xfId="0" applyNumberFormat="1"/>
    <xf numFmtId="1" fontId="39" fillId="0" borderId="0" xfId="0" applyNumberFormat="1" applyFont="1" applyAlignment="1">
      <alignment horizontal="center" wrapText="1"/>
    </xf>
    <xf numFmtId="1" fontId="43" fillId="0" borderId="0" xfId="0" applyNumberFormat="1" applyFont="1" applyAlignment="1">
      <alignment horizontal="left" vertical="center" wrapText="1"/>
    </xf>
    <xf numFmtId="1" fontId="44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wrapText="1"/>
    </xf>
    <xf numFmtId="1" fontId="44" fillId="0" borderId="0" xfId="0" applyNumberFormat="1" applyFont="1" applyAlignment="1">
      <alignment horizontal="center" wrapText="1"/>
    </xf>
    <xf numFmtId="1" fontId="43" fillId="0" borderId="0" xfId="0" applyNumberFormat="1" applyFont="1" applyAlignment="1">
      <alignment horizontal="center" wrapText="1"/>
    </xf>
    <xf numFmtId="1" fontId="10" fillId="8" borderId="0" xfId="0" applyNumberFormat="1" applyFont="1" applyFill="1" applyAlignment="1">
      <alignment horizontal="center" vertical="center" wrapText="1"/>
    </xf>
    <xf numFmtId="1" fontId="10" fillId="0" borderId="0" xfId="0" applyNumberFormat="1" applyFont="1" applyAlignment="1">
      <alignment horizontal="center" vertical="center" wrapText="1"/>
    </xf>
    <xf numFmtId="1" fontId="5" fillId="8" borderId="0" xfId="0" applyNumberFormat="1" applyFont="1" applyFill="1" applyAlignment="1">
      <alignment horizontal="center" vertical="center" wrapText="1"/>
    </xf>
    <xf numFmtId="1" fontId="10" fillId="8" borderId="0" xfId="0" applyNumberFormat="1" applyFont="1" applyFill="1" applyAlignment="1">
      <alignment horizontal="center" vertical="center" wrapText="1" readingOrder="1"/>
    </xf>
    <xf numFmtId="1" fontId="39" fillId="8" borderId="0" xfId="0" applyNumberFormat="1" applyFont="1" applyFill="1" applyAlignment="1">
      <alignment horizontal="center" wrapText="1"/>
    </xf>
    <xf numFmtId="1" fontId="21" fillId="0" borderId="0" xfId="0" applyNumberFormat="1" applyFont="1" applyAlignment="1">
      <alignment horizontal="left" wrapText="1"/>
    </xf>
    <xf numFmtId="1" fontId="45" fillId="8" borderId="0" xfId="0" applyNumberFormat="1" applyFont="1" applyFill="1" applyAlignment="1">
      <alignment horizontal="center" wrapText="1"/>
    </xf>
    <xf numFmtId="1" fontId="39" fillId="13" borderId="0" xfId="0" applyNumberFormat="1" applyFont="1" applyFill="1" applyAlignment="1">
      <alignment horizontal="center" wrapText="1"/>
    </xf>
    <xf numFmtId="1" fontId="0" fillId="0" borderId="0" xfId="0" applyNumberFormat="1" applyAlignment="1">
      <alignment horizontal="center" wrapText="1"/>
    </xf>
    <xf numFmtId="1" fontId="16" fillId="14" borderId="0" xfId="0" applyNumberFormat="1" applyFont="1" applyFill="1" applyAlignment="1">
      <alignment horizontal="center" wrapText="1"/>
    </xf>
    <xf numFmtId="1" fontId="39" fillId="14" borderId="0" xfId="0" applyNumberFormat="1" applyFont="1" applyFill="1" applyAlignment="1">
      <alignment horizontal="center" wrapText="1"/>
    </xf>
    <xf numFmtId="1" fontId="39" fillId="15" borderId="0" xfId="0" applyNumberFormat="1" applyFont="1" applyFill="1" applyAlignment="1">
      <alignment horizontal="center" wrapText="1"/>
    </xf>
    <xf numFmtId="1" fontId="39" fillId="16" borderId="0" xfId="0" applyNumberFormat="1" applyFont="1" applyFill="1" applyAlignment="1">
      <alignment horizontal="center" wrapText="1"/>
    </xf>
    <xf numFmtId="1" fontId="0" fillId="12" borderId="0" xfId="0" applyNumberFormat="1" applyFill="1"/>
    <xf numFmtId="1" fontId="16" fillId="3" borderId="0" xfId="0" applyNumberFormat="1" applyFont="1" applyFill="1" applyAlignment="1">
      <alignment horizontal="center" wrapText="1"/>
    </xf>
    <xf numFmtId="1" fontId="39" fillId="3" borderId="0" xfId="0" applyNumberFormat="1" applyFont="1" applyFill="1" applyAlignment="1">
      <alignment horizontal="center" wrapText="1"/>
    </xf>
    <xf numFmtId="1" fontId="44" fillId="14" borderId="0" xfId="0" applyNumberFormat="1" applyFont="1" applyFill="1" applyAlignment="1">
      <alignment horizontal="center" wrapText="1"/>
    </xf>
    <xf numFmtId="1" fontId="39" fillId="17" borderId="0" xfId="0" applyNumberFormat="1" applyFont="1" applyFill="1" applyAlignment="1">
      <alignment horizontal="center" wrapText="1"/>
    </xf>
    <xf numFmtId="1" fontId="44" fillId="17" borderId="0" xfId="0" applyNumberFormat="1" applyFont="1" applyFill="1" applyAlignment="1">
      <alignment horizontal="center" wrapText="1"/>
    </xf>
    <xf numFmtId="1" fontId="21" fillId="0" borderId="0" xfId="0" applyNumberFormat="1" applyFont="1" applyAlignment="1">
      <alignment horizontal="center" wrapText="1"/>
    </xf>
    <xf numFmtId="1" fontId="44" fillId="8" borderId="0" xfId="0" applyNumberFormat="1" applyFont="1" applyFill="1" applyAlignment="1">
      <alignment horizontal="center" wrapText="1"/>
    </xf>
    <xf numFmtId="1" fontId="39" fillId="2" borderId="0" xfId="0" applyNumberFormat="1" applyFont="1" applyFill="1" applyAlignment="1">
      <alignment horizontal="center" wrapText="1"/>
    </xf>
    <xf numFmtId="1" fontId="39" fillId="5" borderId="0" xfId="0" applyNumberFormat="1" applyFont="1" applyFill="1" applyAlignment="1">
      <alignment horizontal="center" wrapText="1"/>
    </xf>
    <xf numFmtId="1" fontId="44" fillId="5" borderId="0" xfId="0" applyNumberFormat="1" applyFont="1" applyFill="1" applyAlignment="1">
      <alignment horizontal="center" wrapText="1"/>
    </xf>
    <xf numFmtId="1" fontId="39" fillId="6" borderId="0" xfId="0" applyNumberFormat="1" applyFont="1" applyFill="1" applyAlignment="1">
      <alignment horizontal="center" wrapText="1"/>
    </xf>
    <xf numFmtId="1" fontId="46" fillId="12" borderId="1" xfId="0" applyNumberFormat="1" applyFont="1" applyFill="1" applyBorder="1" applyAlignment="1">
      <alignment horizontal="left"/>
    </xf>
    <xf numFmtId="1" fontId="39" fillId="18" borderId="0" xfId="0" applyNumberFormat="1" applyFont="1" applyFill="1" applyAlignment="1">
      <alignment horizontal="center" wrapText="1"/>
    </xf>
    <xf numFmtId="1" fontId="45" fillId="18" borderId="0" xfId="0" applyNumberFormat="1" applyFont="1" applyFill="1" applyAlignment="1">
      <alignment horizontal="left" wrapText="1"/>
    </xf>
    <xf numFmtId="1" fontId="0" fillId="18" borderId="0" xfId="0" applyNumberFormat="1" applyFill="1" applyAlignment="1">
      <alignment horizontal="left" wrapText="1"/>
    </xf>
    <xf numFmtId="1" fontId="37" fillId="4" borderId="0" xfId="0" applyNumberFormat="1" applyFont="1" applyFill="1" applyAlignment="1">
      <alignment horizontal="center" wrapText="1"/>
    </xf>
    <xf numFmtId="1" fontId="47" fillId="4" borderId="0" xfId="0" applyNumberFormat="1" applyFont="1" applyFill="1" applyAlignment="1">
      <alignment horizontal="center" wrapText="1"/>
    </xf>
    <xf numFmtId="1" fontId="39" fillId="11" borderId="0" xfId="0" applyNumberFormat="1" applyFont="1" applyFill="1" applyAlignment="1">
      <alignment horizontal="left" wrapText="1"/>
    </xf>
    <xf numFmtId="1" fontId="11" fillId="0" borderId="0" xfId="0" applyNumberFormat="1" applyFont="1"/>
    <xf numFmtId="1" fontId="11" fillId="0" borderId="0" xfId="0" applyNumberFormat="1" applyFont="1" applyAlignment="1">
      <alignment horizontal="center" wrapText="1"/>
    </xf>
    <xf numFmtId="1" fontId="48" fillId="0" borderId="0" xfId="0" applyNumberFormat="1" applyFont="1" applyAlignment="1">
      <alignment horizontal="center" wrapText="1"/>
    </xf>
    <xf numFmtId="1" fontId="45" fillId="0" borderId="0" xfId="0" applyNumberFormat="1" applyFont="1" applyAlignment="1">
      <alignment horizontal="center" wrapText="1"/>
    </xf>
    <xf numFmtId="1" fontId="39" fillId="0" borderId="0" xfId="0" applyNumberFormat="1" applyFont="1" applyAlignment="1" applyProtection="1">
      <alignment horizontal="center" wrapText="1"/>
      <protection locked="0"/>
    </xf>
    <xf numFmtId="1" fontId="39" fillId="9" borderId="0" xfId="0" applyNumberFormat="1" applyFont="1" applyFill="1" applyAlignment="1">
      <alignment horizontal="center" wrapText="1"/>
    </xf>
    <xf numFmtId="1" fontId="39" fillId="19" borderId="0" xfId="0" applyNumberFormat="1" applyFont="1" applyFill="1" applyAlignment="1">
      <alignment horizontal="center" wrapText="1"/>
    </xf>
    <xf numFmtId="1" fontId="39" fillId="0" borderId="0" xfId="0" applyNumberFormat="1" applyFont="1" applyAlignment="1">
      <alignment horizontal="left" vertical="top" wrapText="1"/>
    </xf>
    <xf numFmtId="1" fontId="39" fillId="0" borderId="0" xfId="0" applyNumberFormat="1" applyFont="1" applyAlignment="1">
      <alignment horizontal="center" vertical="center" wrapText="1"/>
    </xf>
    <xf numFmtId="1" fontId="45" fillId="5" borderId="0" xfId="0" applyNumberFormat="1" applyFont="1" applyFill="1" applyAlignment="1">
      <alignment horizontal="left" wrapText="1"/>
    </xf>
    <xf numFmtId="1" fontId="39" fillId="20" borderId="0" xfId="0" applyNumberFormat="1" applyFont="1" applyFill="1" applyAlignment="1">
      <alignment horizontal="center" wrapText="1"/>
    </xf>
    <xf numFmtId="1" fontId="37" fillId="0" borderId="0" xfId="0" applyNumberFormat="1" applyFont="1" applyAlignment="1">
      <alignment horizontal="center" wrapText="1"/>
    </xf>
    <xf numFmtId="1" fontId="37" fillId="17" borderId="0" xfId="0" applyNumberFormat="1" applyFont="1" applyFill="1" applyAlignment="1">
      <alignment horizontal="center" wrapText="1"/>
    </xf>
    <xf numFmtId="1" fontId="37" fillId="14" borderId="0" xfId="0" applyNumberFormat="1" applyFont="1" applyFill="1" applyAlignment="1">
      <alignment horizontal="center" wrapText="1"/>
    </xf>
    <xf numFmtId="1" fontId="37" fillId="15" borderId="0" xfId="0" applyNumberFormat="1" applyFont="1" applyFill="1" applyAlignment="1">
      <alignment horizontal="center" wrapText="1"/>
    </xf>
    <xf numFmtId="1" fontId="37" fillId="16" borderId="0" xfId="0" applyNumberFormat="1" applyFont="1" applyFill="1" applyAlignment="1">
      <alignment horizontal="center" wrapText="1"/>
    </xf>
    <xf numFmtId="1" fontId="37" fillId="12" borderId="0" xfId="0" applyNumberFormat="1" applyFont="1" applyFill="1" applyAlignment="1">
      <alignment horizontal="center" wrapText="1"/>
    </xf>
    <xf numFmtId="1" fontId="38" fillId="16" borderId="0" xfId="0" applyNumberFormat="1" applyFont="1" applyFill="1" applyAlignment="1">
      <alignment horizontal="center" wrapText="1"/>
    </xf>
    <xf numFmtId="1" fontId="37" fillId="7" borderId="0" xfId="0" applyNumberFormat="1" applyFont="1" applyFill="1" applyAlignment="1">
      <alignment horizontal="center" wrapText="1"/>
    </xf>
    <xf numFmtId="1" fontId="15" fillId="7" borderId="0" xfId="0" applyNumberFormat="1" applyFont="1" applyFill="1" applyAlignment="1">
      <alignment horizontal="center" wrapText="1"/>
    </xf>
    <xf numFmtId="1" fontId="49" fillId="7" borderId="0" xfId="0" applyNumberFormat="1" applyFont="1" applyFill="1" applyAlignment="1">
      <alignment horizontal="center" wrapText="1"/>
    </xf>
    <xf numFmtId="1" fontId="38" fillId="5" borderId="0" xfId="0" applyNumberFormat="1" applyFont="1" applyFill="1"/>
    <xf numFmtId="1" fontId="38" fillId="5" borderId="0" xfId="0" applyNumberFormat="1" applyFont="1" applyFill="1" applyAlignment="1">
      <alignment horizontal="left" wrapText="1"/>
    </xf>
    <xf numFmtId="1" fontId="37" fillId="5" borderId="0" xfId="0" applyNumberFormat="1" applyFont="1" applyFill="1" applyAlignment="1">
      <alignment horizontal="left" wrapText="1"/>
    </xf>
    <xf numFmtId="1" fontId="37" fillId="5" borderId="0" xfId="0" applyNumberFormat="1" applyFont="1" applyFill="1" applyAlignment="1">
      <alignment horizontal="center" wrapText="1"/>
    </xf>
    <xf numFmtId="1" fontId="39" fillId="21" borderId="0" xfId="0" applyNumberFormat="1" applyFont="1" applyFill="1" applyAlignment="1">
      <alignment horizontal="center" wrapText="1"/>
    </xf>
    <xf numFmtId="1" fontId="37" fillId="0" borderId="0" xfId="0" applyNumberFormat="1" applyFont="1"/>
    <xf numFmtId="1" fontId="37" fillId="8" borderId="0" xfId="0" applyNumberFormat="1" applyFont="1" applyFill="1" applyAlignment="1">
      <alignment horizontal="left" wrapText="1"/>
    </xf>
    <xf numFmtId="1" fontId="38" fillId="8" borderId="0" xfId="0" applyNumberFormat="1" applyFont="1" applyFill="1" applyAlignment="1">
      <alignment horizontal="left" wrapText="1"/>
    </xf>
    <xf numFmtId="1" fontId="38" fillId="5" borderId="0" xfId="0" applyNumberFormat="1" applyFont="1" applyFill="1" applyAlignment="1">
      <alignment horizontal="center" wrapText="1"/>
    </xf>
    <xf numFmtId="1" fontId="38" fillId="22" borderId="0" xfId="0" applyNumberFormat="1" applyFont="1" applyFill="1" applyAlignment="1">
      <alignment horizontal="center" wrapText="1"/>
    </xf>
    <xf numFmtId="1" fontId="39" fillId="23" borderId="0" xfId="0" applyNumberFormat="1" applyFont="1" applyFill="1" applyAlignment="1">
      <alignment horizontal="center" wrapText="1"/>
    </xf>
    <xf numFmtId="1" fontId="38" fillId="23" borderId="0" xfId="0" applyNumberFormat="1" applyFont="1" applyFill="1" applyAlignment="1">
      <alignment horizontal="left" wrapText="1"/>
    </xf>
    <xf numFmtId="1" fontId="38" fillId="23" borderId="0" xfId="0" applyNumberFormat="1" applyFont="1" applyFill="1" applyAlignment="1">
      <alignment horizontal="center" wrapText="1"/>
    </xf>
    <xf numFmtId="1" fontId="44" fillId="7" borderId="0" xfId="0" applyNumberFormat="1" applyFont="1" applyFill="1" applyAlignment="1">
      <alignment horizontal="center" wrapText="1"/>
    </xf>
    <xf numFmtId="1" fontId="50" fillId="7" borderId="0" xfId="0" applyNumberFormat="1" applyFont="1" applyFill="1" applyAlignment="1">
      <alignment horizontal="left" wrapText="1"/>
    </xf>
    <xf numFmtId="1" fontId="51" fillId="7" borderId="0" xfId="0" applyNumberFormat="1" applyFont="1" applyFill="1" applyAlignment="1">
      <alignment horizontal="center" wrapText="1"/>
    </xf>
    <xf numFmtId="1" fontId="51" fillId="7" borderId="1" xfId="0" applyNumberFormat="1" applyFont="1" applyFill="1" applyBorder="1" applyAlignment="1">
      <alignment horizontal="center" wrapText="1"/>
    </xf>
    <xf numFmtId="1" fontId="51" fillId="12" borderId="1" xfId="0" applyNumberFormat="1" applyFont="1" applyFill="1" applyBorder="1" applyAlignment="1">
      <alignment horizontal="center" wrapText="1"/>
    </xf>
    <xf numFmtId="1" fontId="51" fillId="12" borderId="0" xfId="0" applyNumberFormat="1" applyFont="1" applyFill="1" applyAlignment="1">
      <alignment horizontal="center" wrapText="1"/>
    </xf>
    <xf numFmtId="1" fontId="52" fillId="10" borderId="0" xfId="0" applyNumberFormat="1" applyFont="1" applyFill="1" applyAlignment="1">
      <alignment horizontal="left" wrapText="1"/>
    </xf>
    <xf numFmtId="1" fontId="39" fillId="12" borderId="0" xfId="0" applyNumberFormat="1" applyFont="1" applyFill="1" applyAlignment="1">
      <alignment horizontal="center" wrapText="1"/>
    </xf>
    <xf numFmtId="1" fontId="39" fillId="10" borderId="0" xfId="0" applyNumberFormat="1" applyFont="1" applyFill="1" applyAlignment="1">
      <alignment horizontal="center" wrapText="1"/>
    </xf>
    <xf numFmtId="1" fontId="47" fillId="8" borderId="0" xfId="0" applyNumberFormat="1" applyFont="1" applyFill="1" applyAlignment="1">
      <alignment horizontal="center" wrapText="1"/>
    </xf>
    <xf numFmtId="1" fontId="37" fillId="19" borderId="0" xfId="0" applyNumberFormat="1" applyFont="1" applyFill="1" applyAlignment="1">
      <alignment horizontal="center" wrapText="1"/>
    </xf>
    <xf numFmtId="1" fontId="38" fillId="19" borderId="0" xfId="0" applyNumberFormat="1" applyFont="1" applyFill="1" applyAlignment="1">
      <alignment horizontal="center" wrapText="1"/>
    </xf>
    <xf numFmtId="1" fontId="25" fillId="20" borderId="0" xfId="0" applyNumberFormat="1" applyFont="1" applyFill="1" applyAlignment="1">
      <alignment horizontal="center"/>
    </xf>
    <xf numFmtId="1" fontId="25" fillId="20" borderId="0" xfId="0" applyNumberFormat="1" applyFont="1" applyFill="1"/>
    <xf numFmtId="1" fontId="0" fillId="20" borderId="0" xfId="0" applyNumberFormat="1" applyFill="1"/>
    <xf numFmtId="1" fontId="37" fillId="24" borderId="0" xfId="0" applyNumberFormat="1" applyFont="1" applyFill="1" applyAlignment="1">
      <alignment horizontal="center" wrapText="1"/>
    </xf>
    <xf numFmtId="1" fontId="51" fillId="15" borderId="0" xfId="0" applyNumberFormat="1" applyFont="1" applyFill="1" applyAlignment="1">
      <alignment horizontal="center" wrapText="1"/>
    </xf>
    <xf numFmtId="1" fontId="38" fillId="8" borderId="0" xfId="0" applyNumberFormat="1" applyFont="1" applyFill="1" applyAlignment="1">
      <alignment horizontal="center" wrapText="1"/>
    </xf>
    <xf numFmtId="1" fontId="37" fillId="23" borderId="0" xfId="0" applyNumberFormat="1" applyFont="1" applyFill="1" applyAlignment="1">
      <alignment horizontal="center" wrapText="1"/>
    </xf>
    <xf numFmtId="1" fontId="10" fillId="20" borderId="0" xfId="0" applyNumberFormat="1" applyFont="1" applyFill="1" applyAlignment="1">
      <alignment horizontal="center" wrapText="1"/>
    </xf>
    <xf numFmtId="1" fontId="37" fillId="20" borderId="0" xfId="0" applyNumberFormat="1" applyFont="1" applyFill="1" applyAlignment="1">
      <alignment horizontal="center" wrapText="1"/>
    </xf>
    <xf numFmtId="1" fontId="27" fillId="0" borderId="0" xfId="0" applyNumberFormat="1" applyFont="1" applyAlignment="1">
      <alignment horizontal="center" textRotation="90" wrapText="1"/>
    </xf>
    <xf numFmtId="1" fontId="50" fillId="14" borderId="0" xfId="0" applyNumberFormat="1" applyFont="1" applyFill="1" applyAlignment="1">
      <alignment horizontal="center" textRotation="90" wrapText="1"/>
    </xf>
    <xf numFmtId="1" fontId="50" fillId="25" borderId="0" xfId="0" applyNumberFormat="1" applyFont="1" applyFill="1" applyAlignment="1">
      <alignment horizontal="center" textRotation="90" wrapText="1"/>
    </xf>
    <xf numFmtId="1" fontId="50" fillId="26" borderId="0" xfId="0" applyNumberFormat="1" applyFont="1" applyFill="1" applyAlignment="1">
      <alignment horizontal="center" textRotation="90" wrapText="1"/>
    </xf>
    <xf numFmtId="1" fontId="50" fillId="15" borderId="0" xfId="0" applyNumberFormat="1" applyFont="1" applyFill="1" applyAlignment="1">
      <alignment horizontal="center" textRotation="90" wrapText="1"/>
    </xf>
    <xf numFmtId="1" fontId="50" fillId="16" borderId="0" xfId="0" applyNumberFormat="1" applyFont="1" applyFill="1" applyAlignment="1">
      <alignment horizontal="center" textRotation="90" wrapText="1"/>
    </xf>
    <xf numFmtId="1" fontId="50" fillId="12" borderId="0" xfId="0" applyNumberFormat="1" applyFont="1" applyFill="1" applyAlignment="1">
      <alignment textRotation="90" wrapText="1"/>
    </xf>
    <xf numFmtId="1" fontId="53" fillId="0" borderId="0" xfId="0" applyNumberFormat="1" applyFont="1" applyAlignment="1">
      <alignment horizontal="center" wrapText="1"/>
    </xf>
    <xf numFmtId="1" fontId="54" fillId="0" borderId="0" xfId="0" applyNumberFormat="1" applyFont="1"/>
    <xf numFmtId="1" fontId="55" fillId="0" borderId="0" xfId="0" applyNumberFormat="1" applyFont="1" applyAlignment="1">
      <alignment horizontal="center" wrapText="1"/>
    </xf>
    <xf numFmtId="1" fontId="38" fillId="10" borderId="0" xfId="0" applyNumberFormat="1" applyFont="1" applyFill="1" applyAlignment="1">
      <alignment horizontal="left" wrapText="1"/>
    </xf>
    <xf numFmtId="1" fontId="37" fillId="10" borderId="0" xfId="0" applyNumberFormat="1" applyFont="1" applyFill="1" applyAlignment="1">
      <alignment horizontal="center" wrapText="1"/>
    </xf>
    <xf numFmtId="1" fontId="47" fillId="10" borderId="0" xfId="0" applyNumberFormat="1" applyFont="1" applyFill="1" applyAlignment="1">
      <alignment horizontal="center" wrapText="1"/>
    </xf>
    <xf numFmtId="1" fontId="39" fillId="10" borderId="0" xfId="0" applyNumberFormat="1" applyFont="1" applyFill="1" applyAlignment="1">
      <alignment horizontal="left" wrapText="1"/>
    </xf>
    <xf numFmtId="1" fontId="25" fillId="3" borderId="0" xfId="0" applyNumberFormat="1" applyFont="1" applyFill="1" applyAlignment="1">
      <alignment horizontal="center"/>
    </xf>
    <xf numFmtId="1" fontId="25" fillId="3" borderId="0" xfId="0" applyNumberFormat="1" applyFont="1" applyFill="1"/>
    <xf numFmtId="1" fontId="0" fillId="3" borderId="0" xfId="0" applyNumberFormat="1" applyFill="1"/>
    <xf numFmtId="1" fontId="39" fillId="0" borderId="0" xfId="0" applyNumberFormat="1" applyFont="1" applyAlignment="1">
      <alignment horizontal="center" vertical="top" wrapText="1"/>
    </xf>
    <xf numFmtId="1" fontId="56" fillId="0" borderId="0" xfId="0" applyNumberFormat="1" applyFont="1" applyAlignment="1">
      <alignment horizontal="left" textRotation="90" wrapText="1"/>
    </xf>
    <xf numFmtId="1" fontId="56" fillId="14" borderId="0" xfId="0" applyNumberFormat="1" applyFont="1" applyFill="1" applyAlignment="1">
      <alignment horizontal="center" textRotation="90" wrapText="1"/>
    </xf>
    <xf numFmtId="1" fontId="56" fillId="20" borderId="0" xfId="0" applyNumberFormat="1" applyFont="1" applyFill="1" applyAlignment="1">
      <alignment horizontal="center" textRotation="90" wrapText="1"/>
    </xf>
    <xf numFmtId="1" fontId="56" fillId="25" borderId="0" xfId="0" applyNumberFormat="1" applyFont="1" applyFill="1" applyAlignment="1">
      <alignment horizontal="left" textRotation="90" wrapText="1"/>
    </xf>
    <xf numFmtId="1" fontId="56" fillId="7" borderId="0" xfId="0" applyNumberFormat="1" applyFont="1" applyFill="1" applyAlignment="1">
      <alignment horizontal="center" textRotation="90" wrapText="1"/>
    </xf>
    <xf numFmtId="1" fontId="56" fillId="25" borderId="0" xfId="0" applyNumberFormat="1" applyFont="1" applyFill="1" applyAlignment="1">
      <alignment horizontal="center" textRotation="90" wrapText="1"/>
    </xf>
    <xf numFmtId="1" fontId="56" fillId="26" borderId="0" xfId="0" applyNumberFormat="1" applyFont="1" applyFill="1" applyAlignment="1">
      <alignment horizontal="center" textRotation="90" wrapText="1"/>
    </xf>
    <xf numFmtId="1" fontId="56" fillId="15" borderId="0" xfId="0" applyNumberFormat="1" applyFont="1" applyFill="1" applyAlignment="1">
      <alignment horizontal="center" textRotation="90" wrapText="1"/>
    </xf>
    <xf numFmtId="1" fontId="56" fillId="15" borderId="0" xfId="0" applyNumberFormat="1" applyFont="1" applyFill="1" applyAlignment="1">
      <alignment horizontal="left" textRotation="90" wrapText="1"/>
    </xf>
    <xf numFmtId="1" fontId="56" fillId="16" borderId="0" xfId="0" applyNumberFormat="1" applyFont="1" applyFill="1" applyAlignment="1">
      <alignment horizontal="center" textRotation="90" wrapText="1"/>
    </xf>
    <xf numFmtId="1" fontId="56" fillId="12" borderId="0" xfId="0" applyNumberFormat="1" applyFont="1" applyFill="1" applyAlignment="1">
      <alignment horizontal="left" textRotation="90" wrapText="1"/>
    </xf>
    <xf numFmtId="1" fontId="57" fillId="24" borderId="0" xfId="0" applyNumberFormat="1" applyFont="1" applyFill="1" applyAlignment="1">
      <alignment horizontal="center" wrapText="1"/>
    </xf>
    <xf numFmtId="1" fontId="37" fillId="7" borderId="1" xfId="0" applyNumberFormat="1" applyFont="1" applyFill="1" applyBorder="1" applyAlignment="1">
      <alignment horizontal="center" wrapText="1"/>
    </xf>
    <xf numFmtId="1" fontId="37" fillId="3" borderId="0" xfId="0" applyNumberFormat="1" applyFont="1" applyFill="1" applyAlignment="1">
      <alignment horizontal="center" vertical="top" wrapText="1"/>
    </xf>
    <xf numFmtId="1" fontId="16" fillId="11" borderId="0" xfId="0" applyNumberFormat="1" applyFont="1" applyFill="1" applyAlignment="1">
      <alignment horizontal="left" wrapText="1"/>
    </xf>
    <xf numFmtId="1" fontId="16" fillId="11" borderId="0" xfId="0" applyNumberFormat="1" applyFont="1" applyFill="1" applyAlignment="1">
      <alignment horizontal="center" wrapText="1"/>
    </xf>
    <xf numFmtId="1" fontId="15" fillId="12" borderId="0" xfId="0" applyNumberFormat="1" applyFont="1" applyFill="1" applyAlignment="1">
      <alignment horizontal="center" wrapText="1"/>
    </xf>
    <xf numFmtId="1" fontId="10" fillId="0" borderId="0" xfId="0" applyNumberFormat="1" applyFont="1" applyAlignment="1">
      <alignment horizontal="center" wrapText="1"/>
    </xf>
    <xf numFmtId="1" fontId="58" fillId="7" borderId="1" xfId="0" applyNumberFormat="1" applyFont="1" applyFill="1" applyBorder="1" applyAlignment="1">
      <alignment horizontal="center" wrapText="1"/>
    </xf>
    <xf numFmtId="1" fontId="59" fillId="8" borderId="0" xfId="0" applyNumberFormat="1" applyFont="1" applyFill="1" applyAlignment="1">
      <alignment horizontal="left" wrapText="1"/>
    </xf>
    <xf numFmtId="1" fontId="39" fillId="17" borderId="1" xfId="0" applyNumberFormat="1" applyFont="1" applyFill="1" applyBorder="1" applyAlignment="1">
      <alignment horizontal="center" wrapText="1"/>
    </xf>
    <xf numFmtId="1" fontId="60" fillId="0" borderId="0" xfId="0" applyNumberFormat="1" applyFont="1" applyAlignment="1">
      <alignment wrapText="1"/>
    </xf>
    <xf numFmtId="1" fontId="61" fillId="0" borderId="0" xfId="0" applyNumberFormat="1" applyFont="1" applyAlignment="1">
      <alignment wrapText="1"/>
    </xf>
    <xf numFmtId="1" fontId="13" fillId="20" borderId="0" xfId="0" applyNumberFormat="1" applyFont="1" applyFill="1" applyAlignment="1">
      <alignment horizontal="center" textRotation="90" wrapText="1"/>
    </xf>
    <xf numFmtId="1" fontId="5" fillId="21" borderId="0" xfId="0" applyNumberFormat="1" applyFont="1" applyFill="1" applyAlignment="1">
      <alignment horizontal="center" wrapText="1"/>
    </xf>
    <xf numFmtId="1" fontId="5" fillId="21" borderId="0" xfId="0" applyNumberFormat="1" applyFont="1" applyFill="1" applyAlignment="1">
      <alignment horizontal="left" wrapText="1"/>
    </xf>
    <xf numFmtId="1" fontId="19" fillId="21" borderId="0" xfId="0" applyNumberFormat="1" applyFont="1" applyFill="1" applyAlignment="1">
      <alignment horizontal="center" wrapText="1"/>
    </xf>
    <xf numFmtId="1" fontId="19" fillId="12" borderId="0" xfId="0" applyNumberFormat="1" applyFont="1" applyFill="1" applyAlignment="1">
      <alignment horizontal="left" wrapText="1"/>
    </xf>
    <xf numFmtId="1" fontId="5" fillId="7" borderId="0" xfId="0" applyNumberFormat="1" applyFont="1" applyFill="1" applyAlignment="1">
      <alignment horizontal="center" wrapText="1"/>
    </xf>
    <xf numFmtId="1" fontId="5" fillId="7" borderId="0" xfId="0" applyNumberFormat="1" applyFont="1" applyFill="1" applyAlignment="1">
      <alignment horizontal="left" wrapText="1"/>
    </xf>
    <xf numFmtId="1" fontId="19" fillId="7" borderId="0" xfId="0" applyNumberFormat="1" applyFont="1" applyFill="1" applyAlignment="1">
      <alignment horizontal="center" wrapText="1"/>
    </xf>
    <xf numFmtId="1" fontId="16" fillId="21" borderId="0" xfId="0" applyNumberFormat="1" applyFont="1" applyFill="1" applyAlignment="1">
      <alignment horizontal="left" wrapText="1"/>
    </xf>
    <xf numFmtId="1" fontId="18" fillId="21" borderId="0" xfId="0" applyNumberFormat="1" applyFont="1" applyFill="1" applyAlignment="1">
      <alignment horizontal="center" wrapText="1"/>
    </xf>
    <xf numFmtId="1" fontId="10" fillId="12" borderId="0" xfId="0" applyNumberFormat="1" applyFont="1" applyFill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" fontId="0" fillId="8" borderId="0" xfId="0" applyNumberFormat="1" applyFill="1" applyAlignment="1">
      <alignment horizontal="center" wrapText="1"/>
    </xf>
    <xf numFmtId="1" fontId="44" fillId="0" borderId="0" xfId="0" applyNumberFormat="1" applyFont="1" applyAlignment="1">
      <alignment horizontal="center" vertical="top" wrapText="1"/>
    </xf>
    <xf numFmtId="0" fontId="62" fillId="0" borderId="0" xfId="0" applyFont="1" applyAlignment="1">
      <alignment vertical="center" wrapText="1"/>
    </xf>
    <xf numFmtId="0" fontId="63" fillId="0" borderId="0" xfId="0" applyFont="1" applyAlignment="1">
      <alignment horizontal="center" vertical="center" wrapText="1"/>
    </xf>
    <xf numFmtId="0" fontId="64" fillId="0" borderId="0" xfId="0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62" fillId="0" borderId="0" xfId="0" applyFont="1" applyAlignment="1">
      <alignment wrapText="1"/>
    </xf>
    <xf numFmtId="0" fontId="21" fillId="0" borderId="0" xfId="0" applyFont="1" applyAlignment="1">
      <alignment wrapText="1"/>
    </xf>
    <xf numFmtId="0" fontId="12" fillId="0" borderId="0" xfId="0" applyFont="1" applyAlignment="1">
      <alignment horizontal="center" vertical="center" wrapText="1"/>
    </xf>
    <xf numFmtId="0" fontId="28" fillId="0" borderId="11" xfId="0" applyFont="1" applyBorder="1" applyAlignment="1">
      <alignment horizontal="center" wrapText="1"/>
    </xf>
    <xf numFmtId="1" fontId="39" fillId="0" borderId="0" xfId="0" applyNumberFormat="1" applyFont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1" fontId="65" fillId="0" borderId="0" xfId="0" applyNumberFormat="1" applyFont="1" applyAlignment="1">
      <alignment horizontal="center" wrapText="1"/>
    </xf>
    <xf numFmtId="1" fontId="66" fillId="0" borderId="0" xfId="0" applyNumberFormat="1" applyFont="1" applyAlignment="1">
      <alignment horizontal="center" wrapText="1"/>
    </xf>
    <xf numFmtId="1" fontId="67" fillId="0" borderId="0" xfId="0" applyNumberFormat="1" applyFont="1" applyAlignment="1">
      <alignment horizontal="center" wrapText="1"/>
    </xf>
    <xf numFmtId="1" fontId="68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1" fontId="68" fillId="0" borderId="1" xfId="0" applyNumberFormat="1" applyFont="1" applyBorder="1"/>
    <xf numFmtId="1" fontId="68" fillId="0" borderId="0" xfId="0" applyNumberFormat="1" applyFont="1"/>
    <xf numFmtId="1" fontId="67" fillId="0" borderId="0" xfId="0" applyNumberFormat="1" applyFont="1"/>
    <xf numFmtId="1" fontId="67" fillId="0" borderId="1" xfId="0" applyNumberFormat="1" applyFont="1" applyBorder="1"/>
    <xf numFmtId="1" fontId="69" fillId="0" borderId="0" xfId="0" applyNumberFormat="1" applyFont="1" applyAlignment="1">
      <alignment wrapText="1"/>
    </xf>
    <xf numFmtId="0" fontId="36" fillId="0" borderId="0" xfId="0" applyFont="1" applyAlignment="1">
      <alignment wrapText="1"/>
    </xf>
    <xf numFmtId="164" fontId="20" fillId="8" borderId="0" xfId="0" applyNumberFormat="1" applyFont="1" applyFill="1" applyAlignment="1">
      <alignment horizontal="center" wrapText="1"/>
    </xf>
    <xf numFmtId="165" fontId="77" fillId="8" borderId="0" xfId="0" applyNumberFormat="1" applyFont="1" applyFill="1" applyAlignment="1">
      <alignment horizontal="center" wrapText="1"/>
    </xf>
    <xf numFmtId="0" fontId="31" fillId="0" borderId="0" xfId="0" applyFont="1" applyAlignment="1">
      <alignment wrapText="1"/>
    </xf>
    <xf numFmtId="0" fontId="31" fillId="0" borderId="6" xfId="0" applyFont="1" applyBorder="1" applyAlignment="1">
      <alignment horizontal="center" wrapText="1"/>
    </xf>
    <xf numFmtId="0" fontId="31" fillId="0" borderId="7" xfId="0" applyFont="1" applyBorder="1" applyAlignment="1">
      <alignment horizontal="center" wrapText="1"/>
    </xf>
    <xf numFmtId="0" fontId="31" fillId="0" borderId="6" xfId="0" applyFont="1" applyBorder="1" applyAlignment="1">
      <alignment horizontal="center" vertical="top" wrapText="1"/>
    </xf>
    <xf numFmtId="0" fontId="31" fillId="0" borderId="7" xfId="0" applyFont="1" applyBorder="1" applyAlignment="1">
      <alignment horizontal="center" vertical="top" wrapText="1"/>
    </xf>
    <xf numFmtId="0" fontId="31" fillId="0" borderId="8" xfId="0" applyFont="1" applyBorder="1" applyAlignment="1">
      <alignment horizontal="center"/>
    </xf>
    <xf numFmtId="0" fontId="31" fillId="0" borderId="9" xfId="0" applyFont="1" applyBorder="1" applyAlignment="1">
      <alignment horizontal="center"/>
    </xf>
    <xf numFmtId="0" fontId="31" fillId="0" borderId="10" xfId="0" applyFont="1" applyBorder="1" applyAlignment="1">
      <alignment horizontal="center"/>
    </xf>
    <xf numFmtId="0" fontId="31" fillId="0" borderId="0" xfId="0" applyFont="1" applyAlignment="1">
      <alignment horizontal="justify" vertical="center" wrapTex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/>
    </xf>
    <xf numFmtId="0" fontId="32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28" fillId="0" borderId="0" xfId="0" applyFont="1" applyAlignment="1">
      <alignment wrapText="1"/>
    </xf>
    <xf numFmtId="0" fontId="23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70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wrapText="1"/>
    </xf>
    <xf numFmtId="0" fontId="27" fillId="0" borderId="0" xfId="0" applyFont="1" applyAlignment="1">
      <alignment horizontal="center" vertical="top" wrapText="1"/>
    </xf>
    <xf numFmtId="0" fontId="0" fillId="0" borderId="0" xfId="0" applyAlignment="1">
      <alignment vertical="top" wrapText="1"/>
    </xf>
    <xf numFmtId="0" fontId="23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71" fillId="0" borderId="0" xfId="0" applyFont="1" applyAlignment="1">
      <alignment horizontal="left" wrapText="1"/>
    </xf>
    <xf numFmtId="0" fontId="23" fillId="0" borderId="0" xfId="0" applyFont="1" applyAlignment="1">
      <alignment wrapText="1"/>
    </xf>
    <xf numFmtId="0" fontId="9" fillId="0" borderId="0" xfId="0" applyFont="1" applyAlignment="1">
      <alignment horizontal="left" wrapText="1"/>
    </xf>
    <xf numFmtId="0" fontId="76" fillId="0" borderId="0" xfId="0" applyFont="1" applyAlignment="1">
      <alignment horizontal="left" wrapText="1"/>
    </xf>
    <xf numFmtId="1" fontId="39" fillId="0" borderId="0" xfId="0" applyNumberFormat="1" applyFont="1" applyAlignment="1">
      <alignment horizontal="center" wrapText="1"/>
    </xf>
    <xf numFmtId="1" fontId="37" fillId="8" borderId="0" xfId="0" applyNumberFormat="1" applyFont="1" applyFill="1" applyAlignment="1">
      <alignment horizontal="left" wrapText="1"/>
    </xf>
    <xf numFmtId="1" fontId="67" fillId="0" borderId="0" xfId="0" applyNumberFormat="1" applyFont="1" applyAlignment="1">
      <alignment horizontal="left" wrapText="1"/>
    </xf>
    <xf numFmtId="1" fontId="39" fillId="0" borderId="0" xfId="0" applyNumberFormat="1" applyFont="1" applyAlignment="1">
      <alignment horizontal="left" wrapText="1"/>
    </xf>
    <xf numFmtId="1" fontId="37" fillId="0" borderId="0" xfId="0" applyNumberFormat="1" applyFont="1" applyAlignment="1">
      <alignment horizontal="left" wrapText="1"/>
    </xf>
    <xf numFmtId="1" fontId="15" fillId="7" borderId="0" xfId="0" applyNumberFormat="1" applyFont="1" applyFill="1" applyAlignment="1">
      <alignment horizontal="left" wrapText="1"/>
    </xf>
    <xf numFmtId="1" fontId="37" fillId="17" borderId="0" xfId="0" applyNumberFormat="1" applyFont="1" applyFill="1" applyAlignment="1">
      <alignment horizontal="left" wrapText="1"/>
    </xf>
    <xf numFmtId="1" fontId="37" fillId="7" borderId="0" xfId="0" applyNumberFormat="1" applyFont="1" applyFill="1" applyAlignment="1">
      <alignment horizontal="left" wrapText="1"/>
    </xf>
    <xf numFmtId="1" fontId="59" fillId="8" borderId="0" xfId="0" applyNumberFormat="1" applyFont="1" applyFill="1" applyAlignment="1">
      <alignment horizontal="left" wrapText="1"/>
    </xf>
    <xf numFmtId="1" fontId="47" fillId="8" borderId="0" xfId="0" applyNumberFormat="1" applyFont="1" applyFill="1" applyAlignment="1">
      <alignment horizontal="left" wrapText="1"/>
    </xf>
    <xf numFmtId="1" fontId="17" fillId="7" borderId="0" xfId="0" applyNumberFormat="1" applyFont="1" applyFill="1" applyAlignment="1">
      <alignment horizontal="left" vertical="center" wrapText="1"/>
    </xf>
    <xf numFmtId="1" fontId="37" fillId="3" borderId="0" xfId="0" applyNumberFormat="1" applyFont="1" applyFill="1" applyAlignment="1">
      <alignment horizontal="left" wrapText="1"/>
    </xf>
    <xf numFmtId="1" fontId="45" fillId="0" borderId="0" xfId="0" applyNumberFormat="1" applyFont="1" applyAlignment="1">
      <alignment horizontal="center" vertical="top" wrapText="1"/>
    </xf>
    <xf numFmtId="1" fontId="0" fillId="0" borderId="0" xfId="0" applyNumberFormat="1" applyAlignment="1">
      <alignment horizontal="center" wrapText="1"/>
    </xf>
    <xf numFmtId="1" fontId="72" fillId="0" borderId="0" xfId="0" applyNumberFormat="1" applyFont="1" applyAlignment="1">
      <alignment horizontal="left" wrapText="1"/>
    </xf>
    <xf numFmtId="1" fontId="47" fillId="0" borderId="0" xfId="0" applyNumberFormat="1" applyFont="1" applyAlignment="1">
      <alignment wrapText="1"/>
    </xf>
    <xf numFmtId="1" fontId="56" fillId="0" borderId="0" xfId="0" applyNumberFormat="1" applyFont="1" applyAlignment="1">
      <alignment horizontal="left" vertical="center" wrapText="1"/>
    </xf>
    <xf numFmtId="1" fontId="59" fillId="0" borderId="0" xfId="0" applyNumberFormat="1" applyFont="1" applyAlignment="1">
      <alignment horizontal="left" vertical="top" wrapText="1"/>
    </xf>
    <xf numFmtId="1" fontId="47" fillId="0" borderId="0" xfId="0" applyNumberFormat="1" applyFont="1" applyAlignment="1">
      <alignment horizontal="left" vertical="top" wrapText="1"/>
    </xf>
    <xf numFmtId="1" fontId="67" fillId="0" borderId="0" xfId="0" applyNumberFormat="1" applyFont="1" applyAlignment="1">
      <alignment horizontal="center" wrapText="1"/>
    </xf>
    <xf numFmtId="1" fontId="72" fillId="0" borderId="0" xfId="0" applyNumberFormat="1" applyFont="1" applyAlignment="1">
      <alignment horizontal="left" vertical="center" wrapText="1"/>
    </xf>
    <xf numFmtId="1" fontId="73" fillId="0" borderId="0" xfId="0" applyNumberFormat="1" applyFont="1" applyAlignment="1">
      <alignment horizontal="left" wrapText="1"/>
    </xf>
    <xf numFmtId="1" fontId="38" fillId="5" borderId="0" xfId="0" applyNumberFormat="1" applyFont="1" applyFill="1" applyAlignment="1">
      <alignment horizontal="left" wrapText="1"/>
    </xf>
    <xf numFmtId="1" fontId="38" fillId="0" borderId="0" xfId="0" applyNumberFormat="1" applyFont="1" applyAlignment="1">
      <alignment wrapText="1"/>
    </xf>
    <xf numFmtId="1" fontId="38" fillId="23" borderId="0" xfId="0" applyNumberFormat="1" applyFont="1" applyFill="1" applyAlignment="1">
      <alignment horizontal="left" wrapText="1"/>
    </xf>
    <xf numFmtId="1" fontId="0" fillId="0" borderId="0" xfId="0" applyNumberFormat="1" applyAlignment="1">
      <alignment horizontal="left" wrapText="1"/>
    </xf>
    <xf numFmtId="1" fontId="18" fillId="7" borderId="0" xfId="0" applyNumberFormat="1" applyFont="1" applyFill="1" applyAlignment="1">
      <alignment horizontal="left" wrapText="1"/>
    </xf>
    <xf numFmtId="1" fontId="16" fillId="7" borderId="0" xfId="0" applyNumberFormat="1" applyFont="1" applyFill="1" applyAlignment="1">
      <alignment horizontal="left" wrapText="1"/>
    </xf>
    <xf numFmtId="1" fontId="60" fillId="0" borderId="0" xfId="0" applyNumberFormat="1" applyFont="1" applyAlignment="1">
      <alignment wrapText="1"/>
    </xf>
    <xf numFmtId="1" fontId="74" fillId="0" borderId="0" xfId="0" applyNumberFormat="1" applyFont="1" applyAlignment="1">
      <alignment wrapText="1"/>
    </xf>
    <xf numFmtId="1" fontId="48" fillId="0" borderId="0" xfId="0" applyNumberFormat="1" applyFont="1" applyAlignment="1">
      <alignment horizontal="left" wrapText="1"/>
    </xf>
    <xf numFmtId="1" fontId="43" fillId="0" borderId="0" xfId="0" applyNumberFormat="1" applyFont="1" applyAlignment="1">
      <alignment horizontal="left" wrapText="1"/>
    </xf>
    <xf numFmtId="1" fontId="37" fillId="23" borderId="0" xfId="0" applyNumberFormat="1" applyFont="1" applyFill="1" applyAlignment="1">
      <alignment horizontal="left" wrapText="1"/>
    </xf>
    <xf numFmtId="0" fontId="50" fillId="0" borderId="0" xfId="0" applyFont="1" applyAlignment="1">
      <alignment horizontal="center" wrapText="1"/>
    </xf>
    <xf numFmtId="0" fontId="51" fillId="0" borderId="0" xfId="0" applyFont="1" applyAlignment="1">
      <alignment horizontal="center" wrapText="1"/>
    </xf>
    <xf numFmtId="1" fontId="18" fillId="21" borderId="0" xfId="0" applyNumberFormat="1" applyFont="1" applyFill="1" applyAlignment="1">
      <alignment horizontal="left" wrapText="1"/>
    </xf>
    <xf numFmtId="1" fontId="16" fillId="21" borderId="0" xfId="0" applyNumberFormat="1" applyFont="1" applyFill="1" applyAlignment="1">
      <alignment horizontal="left" wrapText="1"/>
    </xf>
    <xf numFmtId="1" fontId="56" fillId="10" borderId="0" xfId="0" applyNumberFormat="1" applyFont="1" applyFill="1" applyAlignment="1">
      <alignment horizontal="left" wrapText="1"/>
    </xf>
    <xf numFmtId="1" fontId="73" fillId="0" borderId="0" xfId="0" applyNumberFormat="1" applyFont="1" applyAlignment="1">
      <alignment wrapText="1"/>
    </xf>
    <xf numFmtId="1" fontId="18" fillId="11" borderId="0" xfId="0" applyNumberFormat="1" applyFont="1" applyFill="1" applyAlignment="1">
      <alignment horizontal="left" vertical="center" wrapText="1"/>
    </xf>
    <xf numFmtId="1" fontId="37" fillId="24" borderId="0" xfId="0" applyNumberFormat="1" applyFont="1" applyFill="1" applyAlignment="1">
      <alignment horizontal="left" wrapText="1"/>
    </xf>
    <xf numFmtId="1" fontId="44" fillId="19" borderId="0" xfId="0" applyNumberFormat="1" applyFont="1" applyFill="1" applyAlignment="1">
      <alignment horizontal="left" wrapText="1"/>
    </xf>
    <xf numFmtId="1" fontId="44" fillId="0" borderId="0" xfId="0" applyNumberFormat="1" applyFont="1" applyAlignment="1">
      <alignment horizontal="left" vertical="top" wrapText="1"/>
    </xf>
    <xf numFmtId="1" fontId="44" fillId="8" borderId="0" xfId="0" applyNumberFormat="1" applyFont="1" applyFill="1" applyAlignment="1">
      <alignment horizontal="left" wrapText="1"/>
    </xf>
    <xf numFmtId="1" fontId="44" fillId="3" borderId="0" xfId="0" applyNumberFormat="1" applyFont="1" applyFill="1" applyAlignment="1">
      <alignment horizontal="left" wrapText="1"/>
    </xf>
    <xf numFmtId="1" fontId="44" fillId="9" borderId="0" xfId="0" applyNumberFormat="1" applyFont="1" applyFill="1" applyAlignment="1">
      <alignment horizontal="left" wrapText="1"/>
    </xf>
    <xf numFmtId="1" fontId="19" fillId="7" borderId="0" xfId="0" applyNumberFormat="1" applyFont="1" applyFill="1" applyAlignment="1">
      <alignment horizontal="left" wrapText="1"/>
    </xf>
    <xf numFmtId="1" fontId="32" fillId="7" borderId="0" xfId="0" applyNumberFormat="1" applyFont="1" applyFill="1" applyAlignment="1">
      <alignment wrapText="1"/>
    </xf>
    <xf numFmtId="1" fontId="61" fillId="0" borderId="0" xfId="0" applyNumberFormat="1" applyFont="1" applyAlignment="1">
      <alignment wrapText="1"/>
    </xf>
    <xf numFmtId="1" fontId="37" fillId="10" borderId="0" xfId="0" applyNumberFormat="1" applyFont="1" applyFill="1" applyAlignment="1">
      <alignment horizontal="left" wrapText="1"/>
    </xf>
    <xf numFmtId="1" fontId="25" fillId="10" borderId="0" xfId="0" applyNumberFormat="1" applyFont="1" applyFill="1" applyAlignment="1">
      <alignment wrapText="1"/>
    </xf>
    <xf numFmtId="1" fontId="44" fillId="17" borderId="0" xfId="0" applyNumberFormat="1" applyFont="1" applyFill="1" applyAlignment="1">
      <alignment horizontal="left" wrapText="1"/>
    </xf>
    <xf numFmtId="1" fontId="0" fillId="17" borderId="0" xfId="0" applyNumberFormat="1" applyFill="1" applyAlignment="1">
      <alignment horizontal="left" wrapText="1"/>
    </xf>
    <xf numFmtId="1" fontId="38" fillId="4" borderId="0" xfId="0" applyNumberFormat="1" applyFont="1" applyFill="1" applyAlignment="1">
      <alignment horizontal="left" wrapText="1"/>
    </xf>
    <xf numFmtId="1" fontId="19" fillId="21" borderId="0" xfId="0" applyNumberFormat="1" applyFont="1" applyFill="1" applyAlignment="1">
      <alignment horizontal="left" wrapText="1"/>
    </xf>
    <xf numFmtId="1" fontId="32" fillId="0" borderId="0" xfId="0" applyNumberFormat="1" applyFont="1" applyAlignment="1">
      <alignment wrapText="1"/>
    </xf>
    <xf numFmtId="1" fontId="44" fillId="14" borderId="0" xfId="0" applyNumberFormat="1" applyFont="1" applyFill="1" applyAlignment="1">
      <alignment horizontal="left" wrapText="1"/>
    </xf>
    <xf numFmtId="1" fontId="0" fillId="14" borderId="0" xfId="0" applyNumberFormat="1" applyFill="1" applyAlignment="1">
      <alignment horizontal="left" wrapText="1"/>
    </xf>
    <xf numFmtId="1" fontId="5" fillId="17" borderId="0" xfId="0" applyNumberFormat="1" applyFont="1" applyFill="1" applyAlignment="1">
      <alignment horizontal="left" wrapText="1"/>
    </xf>
    <xf numFmtId="1" fontId="76" fillId="17" borderId="0" xfId="0" applyNumberFormat="1" applyFont="1" applyFill="1" applyAlignment="1">
      <alignment horizontal="left" wrapText="1"/>
    </xf>
    <xf numFmtId="1" fontId="37" fillId="20" borderId="0" xfId="0" applyNumberFormat="1" applyFont="1" applyFill="1" applyAlignment="1">
      <alignment horizontal="left" wrapText="1"/>
    </xf>
    <xf numFmtId="1" fontId="44" fillId="0" borderId="0" xfId="0" applyNumberFormat="1" applyFont="1" applyAlignment="1">
      <alignment horizontal="center" vertical="top" wrapText="1"/>
    </xf>
    <xf numFmtId="0" fontId="42" fillId="0" borderId="0" xfId="0" applyFont="1"/>
    <xf numFmtId="1" fontId="68" fillId="0" borderId="0" xfId="0" applyNumberFormat="1" applyFont="1" applyAlignment="1">
      <alignment horizontal="center" wrapText="1"/>
    </xf>
    <xf numFmtId="0" fontId="75" fillId="0" borderId="0" xfId="0" applyFont="1"/>
    <xf numFmtId="1" fontId="72" fillId="0" borderId="0" xfId="0" applyNumberFormat="1" applyFont="1" applyAlignment="1">
      <alignment horizontal="left" vertical="top" wrapText="1"/>
    </xf>
    <xf numFmtId="1" fontId="73" fillId="0" borderId="0" xfId="0" applyNumberFormat="1" applyFont="1" applyAlignment="1">
      <alignment horizontal="left" vertical="top"/>
    </xf>
    <xf numFmtId="1" fontId="0" fillId="3" borderId="0" xfId="0" applyNumberFormat="1" applyFill="1" applyAlignment="1">
      <alignment horizontal="left" wrapText="1"/>
    </xf>
    <xf numFmtId="1" fontId="59" fillId="0" borderId="0" xfId="0" applyNumberFormat="1" applyFont="1" applyAlignment="1">
      <alignment horizontal="center" wrapText="1"/>
    </xf>
    <xf numFmtId="0" fontId="0" fillId="17" borderId="0" xfId="0" applyFill="1" applyAlignment="1">
      <alignment horizontal="left" wrapText="1"/>
    </xf>
    <xf numFmtId="1" fontId="47" fillId="0" borderId="0" xfId="0" applyNumberFormat="1" applyFont="1" applyAlignment="1">
      <alignment horizontal="center" vertical="top" wrapText="1"/>
    </xf>
    <xf numFmtId="1" fontId="73" fillId="0" borderId="0" xfId="0" applyNumberFormat="1" applyFont="1" applyAlignment="1">
      <alignment horizontal="center" wrapText="1"/>
    </xf>
    <xf numFmtId="1" fontId="45" fillId="8" borderId="0" xfId="0" applyNumberFormat="1" applyFont="1" applyFill="1" applyAlignment="1">
      <alignment horizontal="left" wrapText="1"/>
    </xf>
    <xf numFmtId="1" fontId="21" fillId="8" borderId="0" xfId="0" applyNumberFormat="1" applyFont="1" applyFill="1" applyAlignment="1">
      <alignment horizontal="left" wrapText="1"/>
    </xf>
    <xf numFmtId="1" fontId="44" fillId="5" borderId="0" xfId="0" applyNumberFormat="1" applyFont="1" applyFill="1" applyAlignment="1">
      <alignment horizontal="left" wrapText="1"/>
    </xf>
    <xf numFmtId="1" fontId="0" fillId="5" borderId="0" xfId="0" applyNumberFormat="1" applyFill="1" applyAlignment="1">
      <alignment horizontal="left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3</xdr:row>
      <xdr:rowOff>838200</xdr:rowOff>
    </xdr:from>
    <xdr:to>
      <xdr:col>13</xdr:col>
      <xdr:colOff>495300</xdr:colOff>
      <xdr:row>3</xdr:row>
      <xdr:rowOff>3495675</xdr:rowOff>
    </xdr:to>
    <xdr:pic>
      <xdr:nvPicPr>
        <xdr:cNvPr id="11539" name="Picture 1">
          <a:extLst>
            <a:ext uri="{FF2B5EF4-FFF2-40B4-BE49-F238E27FC236}">
              <a16:creationId xmlns:a16="http://schemas.microsoft.com/office/drawing/2014/main" xmlns="" id="{56F459A2-46DE-E2AC-711D-AF56A29D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1971675"/>
          <a:ext cx="1781175" cy="2657475"/>
        </a:xfrm>
        <a:prstGeom prst="rect">
          <a:avLst/>
        </a:prstGeom>
        <a:noFill/>
        <a:ln w="9525">
          <a:solidFill>
            <a:srgbClr val="00B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476250</xdr:colOff>
      <xdr:row>3</xdr:row>
      <xdr:rowOff>847725</xdr:rowOff>
    </xdr:from>
    <xdr:to>
      <xdr:col>7</xdr:col>
      <xdr:colOff>95250</xdr:colOff>
      <xdr:row>3</xdr:row>
      <xdr:rowOff>3438525</xdr:rowOff>
    </xdr:to>
    <xdr:pic>
      <xdr:nvPicPr>
        <xdr:cNvPr id="11540" name="Picture 3">
          <a:extLst>
            <a:ext uri="{FF2B5EF4-FFF2-40B4-BE49-F238E27FC236}">
              <a16:creationId xmlns:a16="http://schemas.microsoft.com/office/drawing/2014/main" xmlns="" id="{61F386C2-CEED-AC93-7FF0-A83B7F32E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1981200"/>
          <a:ext cx="1676400" cy="2590800"/>
        </a:xfrm>
        <a:prstGeom prst="rect">
          <a:avLst/>
        </a:prstGeom>
        <a:noFill/>
        <a:ln w="9525">
          <a:solidFill>
            <a:srgbClr val="C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336117</xdr:colOff>
      <xdr:row>3</xdr:row>
      <xdr:rowOff>759727</xdr:rowOff>
    </xdr:from>
    <xdr:to>
      <xdr:col>7</xdr:col>
      <xdr:colOff>100574</xdr:colOff>
      <xdr:row>3</xdr:row>
      <xdr:rowOff>3439089</xdr:rowOff>
    </xdr:to>
    <xdr:cxnSp macro="">
      <xdr:nvCxnSpPr>
        <xdr:cNvPr id="16" name="Прямая соединительная линия 15">
          <a:extLst>
            <a:ext uri="{FF2B5EF4-FFF2-40B4-BE49-F238E27FC236}">
              <a16:creationId xmlns:a16="http://schemas.microsoft.com/office/drawing/2014/main" xmlns="" id="{5292322F-58CD-1356-C9A9-7EF34E786121}"/>
            </a:ext>
          </a:extLst>
        </xdr:cNvPr>
        <xdr:cNvCxnSpPr/>
      </xdr:nvCxnSpPr>
      <xdr:spPr>
        <a:xfrm>
          <a:off x="2082367" y="1912252"/>
          <a:ext cx="1812332" cy="2679362"/>
        </a:xfrm>
        <a:prstGeom prst="line">
          <a:avLst/>
        </a:prstGeom>
        <a:ln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4483</xdr:colOff>
      <xdr:row>3</xdr:row>
      <xdr:rowOff>871345</xdr:rowOff>
    </xdr:from>
    <xdr:to>
      <xdr:col>7</xdr:col>
      <xdr:colOff>304877</xdr:colOff>
      <xdr:row>3</xdr:row>
      <xdr:rowOff>3525834</xdr:rowOff>
    </xdr:to>
    <xdr:cxnSp macro="">
      <xdr:nvCxnSpPr>
        <xdr:cNvPr id="19" name="Прямая соединительная линия 18">
          <a:extLst>
            <a:ext uri="{FF2B5EF4-FFF2-40B4-BE49-F238E27FC236}">
              <a16:creationId xmlns:a16="http://schemas.microsoft.com/office/drawing/2014/main" xmlns="" id="{0712518C-0EEE-FF90-2BC0-CDC6499FB821}"/>
            </a:ext>
          </a:extLst>
        </xdr:cNvPr>
        <xdr:cNvCxnSpPr/>
      </xdr:nvCxnSpPr>
      <xdr:spPr>
        <a:xfrm flipV="1">
          <a:off x="2353983" y="2014345"/>
          <a:ext cx="1745019" cy="2664003"/>
        </a:xfrm>
        <a:prstGeom prst="line">
          <a:avLst/>
        </a:prstGeom>
        <a:ln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23</xdr:col>
      <xdr:colOff>504825</xdr:colOff>
      <xdr:row>86</xdr:row>
      <xdr:rowOff>114300</xdr:rowOff>
    </xdr:from>
    <xdr:to>
      <xdr:col>28</xdr:col>
      <xdr:colOff>523875</xdr:colOff>
      <xdr:row>114</xdr:row>
      <xdr:rowOff>238125</xdr:rowOff>
    </xdr:to>
    <xdr:pic>
      <xdr:nvPicPr>
        <xdr:cNvPr id="11543" name="Picture 1038">
          <a:extLst>
            <a:ext uri="{FF2B5EF4-FFF2-40B4-BE49-F238E27FC236}">
              <a16:creationId xmlns:a16="http://schemas.microsoft.com/office/drawing/2014/main" xmlns="" id="{A8548476-C85F-745D-7950-9E5B36D77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1325" y="26698575"/>
          <a:ext cx="5286375" cy="519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76200</xdr:colOff>
      <xdr:row>76</xdr:row>
      <xdr:rowOff>123825</xdr:rowOff>
    </xdr:from>
    <xdr:to>
      <xdr:col>19</xdr:col>
      <xdr:colOff>428625</xdr:colOff>
      <xdr:row>82</xdr:row>
      <xdr:rowOff>76200</xdr:rowOff>
    </xdr:to>
    <xdr:pic>
      <xdr:nvPicPr>
        <xdr:cNvPr id="11544" name="Picture 1053">
          <a:extLst>
            <a:ext uri="{FF2B5EF4-FFF2-40B4-BE49-F238E27FC236}">
              <a16:creationId xmlns:a16="http://schemas.microsoft.com/office/drawing/2014/main" xmlns="" id="{026EA1B2-3E39-582B-6026-74C41619F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22621875"/>
          <a:ext cx="5991225" cy="331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476250</xdr:colOff>
      <xdr:row>76</xdr:row>
      <xdr:rowOff>28575</xdr:rowOff>
    </xdr:from>
    <xdr:to>
      <xdr:col>28</xdr:col>
      <xdr:colOff>304800</xdr:colOff>
      <xdr:row>82</xdr:row>
      <xdr:rowOff>76200</xdr:rowOff>
    </xdr:to>
    <xdr:pic>
      <xdr:nvPicPr>
        <xdr:cNvPr id="11545" name="Рисунок 19" descr="71d98fbf-e3da-11eb-b9ad-005056891e0d_476ea451-e3f6-11eb-b9ad-005056891e0d.jpg">
          <a:extLst>
            <a:ext uri="{FF2B5EF4-FFF2-40B4-BE49-F238E27FC236}">
              <a16:creationId xmlns:a16="http://schemas.microsoft.com/office/drawing/2014/main" xmlns="" id="{B85C68F7-7FC5-B041-8798-72762852F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0" y="22526625"/>
          <a:ext cx="6524625" cy="340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84</xdr:row>
      <xdr:rowOff>28575</xdr:rowOff>
    </xdr:from>
    <xdr:to>
      <xdr:col>16</xdr:col>
      <xdr:colOff>352425</xdr:colOff>
      <xdr:row>111</xdr:row>
      <xdr:rowOff>161925</xdr:rowOff>
    </xdr:to>
    <xdr:pic>
      <xdr:nvPicPr>
        <xdr:cNvPr id="11546" name="Рисунок 21" descr="2.png">
          <a:extLst>
            <a:ext uri="{FF2B5EF4-FFF2-40B4-BE49-F238E27FC236}">
              <a16:creationId xmlns:a16="http://schemas.microsoft.com/office/drawing/2014/main" xmlns="" id="{A544BBFE-BDE7-4158-32B0-DF781F9F8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6250900"/>
          <a:ext cx="8562975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590550</xdr:colOff>
      <xdr:row>83</xdr:row>
      <xdr:rowOff>0</xdr:rowOff>
    </xdr:from>
    <xdr:to>
      <xdr:col>23</xdr:col>
      <xdr:colOff>352425</xdr:colOff>
      <xdr:row>112</xdr:row>
      <xdr:rowOff>66675</xdr:rowOff>
    </xdr:to>
    <xdr:pic>
      <xdr:nvPicPr>
        <xdr:cNvPr id="11547" name="Рисунок 23" descr="5.png">
          <a:extLst>
            <a:ext uri="{FF2B5EF4-FFF2-40B4-BE49-F238E27FC236}">
              <a16:creationId xmlns:a16="http://schemas.microsoft.com/office/drawing/2014/main" xmlns="" id="{63A5D60F-F6DD-9537-1F8A-1A6F892E5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26041350"/>
          <a:ext cx="4772025" cy="531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647700</xdr:colOff>
      <xdr:row>63</xdr:row>
      <xdr:rowOff>38100</xdr:rowOff>
    </xdr:from>
    <xdr:to>
      <xdr:col>31</xdr:col>
      <xdr:colOff>276225</xdr:colOff>
      <xdr:row>75</xdr:row>
      <xdr:rowOff>133350</xdr:rowOff>
    </xdr:to>
    <xdr:pic>
      <xdr:nvPicPr>
        <xdr:cNvPr id="11548" name="Рисунок 20" descr="3.png">
          <a:extLst>
            <a:ext uri="{FF2B5EF4-FFF2-40B4-BE49-F238E27FC236}">
              <a16:creationId xmlns:a16="http://schemas.microsoft.com/office/drawing/2014/main" xmlns="" id="{D4A51948-B7D0-829E-7776-6B7B7A95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92550" y="19364325"/>
          <a:ext cx="4686300" cy="308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219075</xdr:colOff>
      <xdr:row>5</xdr:row>
      <xdr:rowOff>333375</xdr:rowOff>
    </xdr:from>
    <xdr:to>
      <xdr:col>9</xdr:col>
      <xdr:colOff>171450</xdr:colOff>
      <xdr:row>5</xdr:row>
      <xdr:rowOff>3019425</xdr:rowOff>
    </xdr:to>
    <xdr:pic>
      <xdr:nvPicPr>
        <xdr:cNvPr id="12388" name="Picture 1">
          <a:extLst>
            <a:ext uri="{FF2B5EF4-FFF2-40B4-BE49-F238E27FC236}">
              <a16:creationId xmlns:a16="http://schemas.microsoft.com/office/drawing/2014/main" xmlns="" id="{49D3993B-91D6-02FA-8DA3-EED25A810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1685925"/>
          <a:ext cx="1790700" cy="2686050"/>
        </a:xfrm>
        <a:prstGeom prst="rect">
          <a:avLst/>
        </a:prstGeom>
        <a:noFill/>
        <a:ln w="9525">
          <a:solidFill>
            <a:srgbClr val="00B05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5</xdr:row>
      <xdr:rowOff>238125</xdr:rowOff>
    </xdr:from>
    <xdr:to>
      <xdr:col>3</xdr:col>
      <xdr:colOff>590550</xdr:colOff>
      <xdr:row>5</xdr:row>
      <xdr:rowOff>2943225</xdr:rowOff>
    </xdr:to>
    <xdr:pic>
      <xdr:nvPicPr>
        <xdr:cNvPr id="12389" name="Picture 3">
          <a:extLst>
            <a:ext uri="{FF2B5EF4-FFF2-40B4-BE49-F238E27FC236}">
              <a16:creationId xmlns:a16="http://schemas.microsoft.com/office/drawing/2014/main" xmlns="" id="{9ED1858C-6B1A-E7B6-16A6-DF0FDAD31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590675"/>
          <a:ext cx="1647825" cy="2705100"/>
        </a:xfrm>
        <a:prstGeom prst="rect">
          <a:avLst/>
        </a:prstGeom>
        <a:noFill/>
        <a:ln w="9525">
          <a:solidFill>
            <a:srgbClr val="C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209550</xdr:colOff>
      <xdr:row>5</xdr:row>
      <xdr:rowOff>150019</xdr:rowOff>
    </xdr:from>
    <xdr:to>
      <xdr:col>4</xdr:col>
      <xdr:colOff>279125</xdr:colOff>
      <xdr:row>5</xdr:row>
      <xdr:rowOff>3087542</xdr:rowOff>
    </xdr:to>
    <xdr:cxnSp macro="">
      <xdr:nvCxnSpPr>
        <xdr:cNvPr id="6" name="Прямая соединительная линия 5">
          <a:extLst>
            <a:ext uri="{FF2B5EF4-FFF2-40B4-BE49-F238E27FC236}">
              <a16:creationId xmlns:a16="http://schemas.microsoft.com/office/drawing/2014/main" xmlns="" id="{C9C73A37-659A-270E-BF44-EDC855B1E994}"/>
            </a:ext>
          </a:extLst>
        </xdr:cNvPr>
        <xdr:cNvCxnSpPr/>
      </xdr:nvCxnSpPr>
      <xdr:spPr>
        <a:xfrm>
          <a:off x="209550" y="1485900"/>
          <a:ext cx="1800225" cy="2933700"/>
        </a:xfrm>
        <a:prstGeom prst="line">
          <a:avLst/>
        </a:prstGeom>
        <a:ln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133350</xdr:colOff>
      <xdr:row>5</xdr:row>
      <xdr:rowOff>73819</xdr:rowOff>
    </xdr:from>
    <xdr:to>
      <xdr:col>4</xdr:col>
      <xdr:colOff>288614</xdr:colOff>
      <xdr:row>5</xdr:row>
      <xdr:rowOff>3045619</xdr:rowOff>
    </xdr:to>
    <xdr:cxnSp macro="">
      <xdr:nvCxnSpPr>
        <xdr:cNvPr id="8" name="Прямая соединительная линия 7">
          <a:extLst>
            <a:ext uri="{FF2B5EF4-FFF2-40B4-BE49-F238E27FC236}">
              <a16:creationId xmlns:a16="http://schemas.microsoft.com/office/drawing/2014/main" xmlns="" id="{BE23CD5D-E7FB-7E21-B556-E30545D82ACA}"/>
            </a:ext>
          </a:extLst>
        </xdr:cNvPr>
        <xdr:cNvCxnSpPr/>
      </xdr:nvCxnSpPr>
      <xdr:spPr>
        <a:xfrm flipH="1">
          <a:off x="133350" y="1419225"/>
          <a:ext cx="1895476" cy="2971800"/>
        </a:xfrm>
        <a:prstGeom prst="line">
          <a:avLst/>
        </a:prstGeom>
        <a:ln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273843</xdr:colOff>
      <xdr:row>5</xdr:row>
      <xdr:rowOff>3064194</xdr:rowOff>
    </xdr:from>
    <xdr:to>
      <xdr:col>7</xdr:col>
      <xdr:colOff>305828</xdr:colOff>
      <xdr:row>9</xdr:row>
      <xdr:rowOff>119039</xdr:rowOff>
    </xdr:to>
    <xdr:cxnSp macro="">
      <xdr:nvCxnSpPr>
        <xdr:cNvPr id="9" name="Прямая со стрелкой 8">
          <a:extLst>
            <a:ext uri="{FF2B5EF4-FFF2-40B4-BE49-F238E27FC236}">
              <a16:creationId xmlns:a16="http://schemas.microsoft.com/office/drawing/2014/main" xmlns="" id="{78BB4AD8-777B-9284-6FEC-54D0A1E6EF63}"/>
            </a:ext>
          </a:extLst>
        </xdr:cNvPr>
        <xdr:cNvCxnSpPr/>
      </xdr:nvCxnSpPr>
      <xdr:spPr>
        <a:xfrm flipH="1" flipV="1">
          <a:off x="2012156" y="4417220"/>
          <a:ext cx="1595438" cy="154781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483"/>
  <sheetViews>
    <sheetView view="pageBreakPreview" topLeftCell="B1" zoomScale="109" zoomScaleNormal="100" zoomScaleSheetLayoutView="109" workbookViewId="0">
      <selection activeCell="B1" sqref="B1:G1"/>
    </sheetView>
  </sheetViews>
  <sheetFormatPr defaultColWidth="9.109375" defaultRowHeight="33.75" customHeight="1"/>
  <cols>
    <col min="1" max="1" width="39" style="13" customWidth="1"/>
    <col min="2" max="2" width="51.44140625" style="13" customWidth="1"/>
    <col min="3" max="3" width="18.5546875" style="13" customWidth="1"/>
    <col min="4" max="4" width="35.6640625" style="13" customWidth="1"/>
    <col min="5" max="5" width="20.109375" style="13" customWidth="1"/>
    <col min="6" max="6" width="17.109375" style="13" customWidth="1"/>
    <col min="7" max="7" width="13.33203125" style="13" customWidth="1"/>
    <col min="8" max="8" width="15.5546875" style="13" customWidth="1"/>
    <col min="9" max="16384" width="9.109375" style="13"/>
  </cols>
  <sheetData>
    <row r="1" spans="2:6" ht="52.5" customHeight="1">
      <c r="B1" s="232" t="s">
        <v>50</v>
      </c>
      <c r="C1" s="232"/>
      <c r="D1" s="232"/>
      <c r="E1" s="232"/>
      <c r="F1" s="232"/>
    </row>
    <row r="2" spans="2:6" ht="71.25" customHeight="1">
      <c r="B2" s="204" t="s">
        <v>51</v>
      </c>
      <c r="C2" s="204" t="s">
        <v>52</v>
      </c>
      <c r="D2" s="204" t="s">
        <v>53</v>
      </c>
      <c r="E2" s="204" t="s">
        <v>54</v>
      </c>
      <c r="F2" s="204" t="s">
        <v>55</v>
      </c>
    </row>
    <row r="3" spans="2:6" ht="21.75" customHeight="1">
      <c r="B3" s="218" t="s">
        <v>56</v>
      </c>
      <c r="C3" s="204" t="s">
        <v>57</v>
      </c>
      <c r="D3" s="204">
        <v>0.6</v>
      </c>
      <c r="E3" s="204">
        <v>1E-4</v>
      </c>
      <c r="F3" s="205">
        <f>D3/365</f>
        <v>1.643835616438356E-3</v>
      </c>
    </row>
    <row r="4" spans="2:6" ht="22.5" customHeight="1">
      <c r="B4" s="218" t="s">
        <v>17</v>
      </c>
      <c r="C4" s="204" t="s">
        <v>58</v>
      </c>
      <c r="D4" s="204">
        <v>15.2</v>
      </c>
      <c r="E4" s="204">
        <v>3.5999999999999999E-3</v>
      </c>
      <c r="F4" s="205">
        <f t="shared" ref="F4:F20" si="0">D4/365</f>
        <v>4.1643835616438356E-2</v>
      </c>
    </row>
    <row r="5" spans="2:6" ht="21.75" customHeight="1">
      <c r="B5" s="218" t="s">
        <v>13</v>
      </c>
      <c r="C5" s="204" t="s">
        <v>58</v>
      </c>
      <c r="D5" s="204">
        <v>16.399999999999999</v>
      </c>
      <c r="E5" s="204">
        <v>5.3E-3</v>
      </c>
      <c r="F5" s="205">
        <f t="shared" si="0"/>
        <v>4.4931506849315066E-2</v>
      </c>
    </row>
    <row r="6" spans="2:6" ht="21" customHeight="1">
      <c r="B6" s="218" t="s">
        <v>24</v>
      </c>
      <c r="C6" s="204" t="s">
        <v>58</v>
      </c>
      <c r="D6" s="204" t="s">
        <v>59</v>
      </c>
      <c r="E6" s="204">
        <v>1.9E-3</v>
      </c>
      <c r="F6" s="205">
        <f>6.5/365</f>
        <v>1.7808219178082191E-2</v>
      </c>
    </row>
    <row r="7" spans="2:6" ht="21.75" customHeight="1">
      <c r="B7" s="218" t="s">
        <v>21</v>
      </c>
      <c r="C7" s="204" t="s">
        <v>58</v>
      </c>
      <c r="D7" s="204">
        <v>16.399999999999999</v>
      </c>
      <c r="E7" s="204">
        <v>0.01</v>
      </c>
      <c r="F7" s="205">
        <f t="shared" si="0"/>
        <v>4.4931506849315066E-2</v>
      </c>
    </row>
    <row r="8" spans="2:6" ht="23.25" customHeight="1">
      <c r="B8" s="218" t="s">
        <v>8</v>
      </c>
      <c r="C8" s="204" t="s">
        <v>58</v>
      </c>
      <c r="D8" s="204">
        <v>0.66</v>
      </c>
      <c r="E8" s="204">
        <v>5.0000000000000001E-4</v>
      </c>
      <c r="F8" s="205">
        <f t="shared" si="0"/>
        <v>1.8082191780821918E-3</v>
      </c>
    </row>
    <row r="9" spans="2:6" ht="20.25" customHeight="1">
      <c r="B9" s="218" t="s">
        <v>9</v>
      </c>
      <c r="C9" s="204" t="s">
        <v>58</v>
      </c>
      <c r="D9" s="204">
        <v>26.1</v>
      </c>
      <c r="E9" s="204">
        <v>9.4000000000000004E-3</v>
      </c>
      <c r="F9" s="205">
        <f t="shared" si="0"/>
        <v>7.1506849315068496E-2</v>
      </c>
    </row>
    <row r="10" spans="2:6" ht="23.25" customHeight="1">
      <c r="B10" s="218" t="s">
        <v>60</v>
      </c>
      <c r="C10" s="204" t="s">
        <v>58</v>
      </c>
      <c r="D10" s="204">
        <v>0.04</v>
      </c>
      <c r="E10" s="204" t="s">
        <v>61</v>
      </c>
      <c r="F10" s="205">
        <f t="shared" si="0"/>
        <v>1.0958904109589041E-4</v>
      </c>
    </row>
    <row r="11" spans="2:6" ht="21" customHeight="1">
      <c r="B11" s="218" t="s">
        <v>62</v>
      </c>
      <c r="C11" s="204" t="s">
        <v>58</v>
      </c>
      <c r="D11" s="204">
        <v>120</v>
      </c>
      <c r="E11" s="204">
        <v>1.8500000000000001E-3</v>
      </c>
      <c r="F11" s="205">
        <f t="shared" si="0"/>
        <v>0.32876712328767121</v>
      </c>
    </row>
    <row r="12" spans="2:6" ht="21" customHeight="1">
      <c r="B12" s="218" t="s">
        <v>63</v>
      </c>
      <c r="C12" s="204" t="s">
        <v>58</v>
      </c>
      <c r="D12" s="204">
        <v>2.7</v>
      </c>
      <c r="E12" s="204">
        <v>2.5999999999999999E-3</v>
      </c>
      <c r="F12" s="205">
        <f t="shared" si="0"/>
        <v>7.3972602739726034E-3</v>
      </c>
    </row>
    <row r="13" spans="2:6" ht="21.75" customHeight="1">
      <c r="B13" s="218" t="s">
        <v>64</v>
      </c>
      <c r="C13" s="204" t="s">
        <v>65</v>
      </c>
      <c r="D13" s="204">
        <v>1.7</v>
      </c>
      <c r="E13" s="204">
        <v>5.9999999999999995E-4</v>
      </c>
      <c r="F13" s="205">
        <f t="shared" si="0"/>
        <v>4.6575342465753422E-3</v>
      </c>
    </row>
    <row r="14" spans="2:6" ht="22.5" customHeight="1">
      <c r="B14" s="218" t="s">
        <v>66</v>
      </c>
      <c r="C14" s="204" t="s">
        <v>58</v>
      </c>
      <c r="D14" s="204">
        <v>7</v>
      </c>
      <c r="E14" s="204">
        <v>7.0000000000000001E-3</v>
      </c>
      <c r="F14" s="205">
        <f t="shared" si="0"/>
        <v>1.9178082191780823E-2</v>
      </c>
    </row>
    <row r="15" spans="2:6" ht="22.5" customHeight="1">
      <c r="B15" s="218" t="s">
        <v>18</v>
      </c>
      <c r="C15" s="204" t="s">
        <v>57</v>
      </c>
      <c r="D15" s="204">
        <v>0.5</v>
      </c>
      <c r="E15" s="204">
        <v>2.9999999999999997E-4</v>
      </c>
      <c r="F15" s="205">
        <f t="shared" si="0"/>
        <v>1.3698630136986301E-3</v>
      </c>
    </row>
    <row r="16" spans="2:6" ht="22.5" customHeight="1">
      <c r="B16" s="218" t="s">
        <v>67</v>
      </c>
      <c r="C16" s="204" t="s">
        <v>58</v>
      </c>
      <c r="D16" s="204">
        <v>132</v>
      </c>
      <c r="E16" s="204">
        <v>5.6000000000000001E-2</v>
      </c>
      <c r="F16" s="205">
        <f t="shared" si="0"/>
        <v>0.36164383561643837</v>
      </c>
    </row>
    <row r="17" spans="2:11" ht="21" customHeight="1">
      <c r="B17" s="218" t="s">
        <v>68</v>
      </c>
      <c r="C17" s="204" t="s">
        <v>58</v>
      </c>
      <c r="D17" s="204">
        <v>4</v>
      </c>
      <c r="E17" s="204">
        <v>9.6000000000000002E-4</v>
      </c>
      <c r="F17" s="205">
        <f t="shared" si="0"/>
        <v>1.0958904109589041E-2</v>
      </c>
    </row>
    <row r="18" spans="2:11" ht="21.75" customHeight="1">
      <c r="B18" s="218" t="s">
        <v>69</v>
      </c>
      <c r="C18" s="204" t="s">
        <v>58</v>
      </c>
      <c r="D18" s="204">
        <v>0.3</v>
      </c>
      <c r="E18" s="204">
        <v>1E-4</v>
      </c>
      <c r="F18" s="205">
        <f t="shared" si="0"/>
        <v>8.2191780821917802E-4</v>
      </c>
    </row>
    <row r="19" spans="2:11" ht="23.25" customHeight="1">
      <c r="B19" s="218" t="s">
        <v>70</v>
      </c>
      <c r="C19" s="204" t="s">
        <v>58</v>
      </c>
      <c r="D19" s="204">
        <v>5.4</v>
      </c>
      <c r="E19" s="204">
        <v>1.32E-3</v>
      </c>
      <c r="F19" s="205">
        <f t="shared" si="0"/>
        <v>1.4794520547945207E-2</v>
      </c>
    </row>
    <row r="20" spans="2:11" ht="24.75" customHeight="1">
      <c r="B20" s="218" t="s">
        <v>19</v>
      </c>
      <c r="C20" s="204" t="s">
        <v>58</v>
      </c>
      <c r="D20" s="204">
        <v>128</v>
      </c>
      <c r="E20" s="204">
        <v>5.0999999999999997E-2</v>
      </c>
      <c r="F20" s="205">
        <f t="shared" si="0"/>
        <v>0.35068493150684932</v>
      </c>
    </row>
    <row r="21" spans="2:11" ht="35.25" customHeight="1">
      <c r="B21" s="204" t="s">
        <v>15</v>
      </c>
      <c r="C21" s="204"/>
      <c r="D21" s="204" t="s">
        <v>71</v>
      </c>
      <c r="E21" s="204" t="s">
        <v>72</v>
      </c>
      <c r="F21" s="205">
        <f>475/365</f>
        <v>1.3013698630136987</v>
      </c>
    </row>
    <row r="22" spans="2:11" ht="33.75" customHeight="1">
      <c r="B22" s="18"/>
    </row>
    <row r="23" spans="2:11" ht="33.75" customHeight="1">
      <c r="B23" s="18"/>
    </row>
    <row r="24" spans="2:11" ht="33.75" customHeight="1">
      <c r="B24" s="18"/>
    </row>
    <row r="25" spans="2:11" ht="69.75" customHeight="1">
      <c r="B25" s="240" t="s">
        <v>73</v>
      </c>
      <c r="C25" s="241"/>
      <c r="D25" s="241"/>
      <c r="E25" s="241"/>
    </row>
    <row r="26" spans="2:11" ht="33.75" customHeight="1">
      <c r="B26" s="20" t="s">
        <v>74</v>
      </c>
    </row>
    <row r="27" spans="2:11" ht="33.75" customHeight="1">
      <c r="B27" s="19"/>
    </row>
    <row r="28" spans="2:11" ht="33.75" customHeight="1">
      <c r="B28" s="242" t="s">
        <v>75</v>
      </c>
      <c r="C28" s="242"/>
      <c r="D28" s="242"/>
      <c r="E28" s="242"/>
      <c r="F28" s="242"/>
      <c r="G28" s="242"/>
      <c r="H28" s="242"/>
      <c r="I28" s="242"/>
      <c r="J28" s="242"/>
      <c r="K28" s="242"/>
    </row>
    <row r="29" spans="2:11" ht="33.75" customHeight="1" thickBot="1">
      <c r="B29" s="21"/>
    </row>
    <row r="30" spans="2:11" ht="81.75" customHeight="1" thickBot="1">
      <c r="B30" s="14" t="s">
        <v>76</v>
      </c>
      <c r="C30" s="15" t="s">
        <v>77</v>
      </c>
      <c r="D30" s="15" t="s">
        <v>78</v>
      </c>
    </row>
    <row r="31" spans="2:11" ht="33.75" customHeight="1" thickBot="1">
      <c r="B31" s="16" t="s">
        <v>79</v>
      </c>
      <c r="C31" s="17" t="s">
        <v>80</v>
      </c>
      <c r="D31" s="22">
        <v>1.3</v>
      </c>
    </row>
    <row r="32" spans="2:11" ht="33.75" customHeight="1" thickBot="1">
      <c r="B32" s="16" t="s">
        <v>81</v>
      </c>
      <c r="C32" s="17" t="s">
        <v>82</v>
      </c>
      <c r="D32" s="22">
        <v>1.35</v>
      </c>
    </row>
    <row r="33" spans="2:42" ht="33.75" customHeight="1" thickBot="1">
      <c r="B33" s="16" t="s">
        <v>83</v>
      </c>
      <c r="C33" s="17" t="s">
        <v>84</v>
      </c>
      <c r="D33" s="22">
        <v>1.51</v>
      </c>
    </row>
    <row r="34" spans="2:42" ht="33.75" customHeight="1" thickBot="1">
      <c r="B34" s="16" t="s">
        <v>85</v>
      </c>
      <c r="C34" s="17" t="s">
        <v>86</v>
      </c>
      <c r="D34" s="22">
        <v>2</v>
      </c>
    </row>
    <row r="35" spans="2:42" ht="33.75" customHeight="1" thickBot="1">
      <c r="B35" s="16" t="s">
        <v>87</v>
      </c>
      <c r="C35" s="17" t="s">
        <v>88</v>
      </c>
      <c r="D35" s="22">
        <v>2.7</v>
      </c>
    </row>
    <row r="36" spans="2:42" ht="61.5" customHeight="1">
      <c r="B36" s="244" t="s">
        <v>89</v>
      </c>
      <c r="C36" s="244"/>
      <c r="D36" s="244"/>
      <c r="E36" s="244"/>
      <c r="F36" s="244"/>
      <c r="G36" s="244"/>
      <c r="H36" s="244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  <c r="AA36" s="223"/>
      <c r="AB36" s="223"/>
      <c r="AC36" s="223"/>
      <c r="AD36" s="223"/>
      <c r="AE36" s="223"/>
      <c r="AF36" s="223"/>
      <c r="AG36" s="223"/>
      <c r="AH36" s="223"/>
      <c r="AI36" s="223"/>
      <c r="AJ36" s="223"/>
      <c r="AK36" s="223"/>
      <c r="AL36" s="223"/>
      <c r="AM36" s="223"/>
      <c r="AN36" s="223"/>
      <c r="AO36" s="223"/>
      <c r="AP36" s="223"/>
    </row>
    <row r="37" spans="2:42" ht="33.75" customHeight="1">
      <c r="B37" s="243"/>
      <c r="C37" s="241"/>
      <c r="D37" s="241"/>
      <c r="E37" s="241"/>
      <c r="F37" s="241"/>
      <c r="G37" s="241"/>
      <c r="H37" s="241"/>
    </row>
    <row r="38" spans="2:42" ht="33.75" customHeight="1">
      <c r="B38" s="23" t="s">
        <v>90</v>
      </c>
    </row>
    <row r="39" spans="2:42" ht="33.75" customHeight="1">
      <c r="B39" s="24" t="s">
        <v>91</v>
      </c>
    </row>
    <row r="40" spans="2:42" ht="33.75" customHeight="1">
      <c r="B40" s="24" t="s">
        <v>92</v>
      </c>
    </row>
    <row r="41" spans="2:42" ht="33.75" customHeight="1">
      <c r="B41" s="25" t="s">
        <v>93</v>
      </c>
    </row>
    <row r="42" spans="2:42" ht="33.75" customHeight="1">
      <c r="B42" s="23" t="s">
        <v>94</v>
      </c>
    </row>
    <row r="43" spans="2:42" ht="33.75" customHeight="1">
      <c r="B43" s="23" t="s">
        <v>95</v>
      </c>
    </row>
    <row r="44" spans="2:42" ht="33.75" customHeight="1">
      <c r="B44" s="23" t="s">
        <v>335</v>
      </c>
    </row>
    <row r="45" spans="2:42" ht="33.75" customHeight="1">
      <c r="B45" s="23" t="s">
        <v>336</v>
      </c>
    </row>
    <row r="46" spans="2:42" ht="33.75" customHeight="1">
      <c r="B46" s="24" t="s">
        <v>337</v>
      </c>
    </row>
    <row r="47" spans="2:42" ht="33.75" customHeight="1">
      <c r="B47" s="23" t="s">
        <v>338</v>
      </c>
    </row>
    <row r="48" spans="2:42" ht="33.75" customHeight="1">
      <c r="B48" s="23" t="s">
        <v>339</v>
      </c>
    </row>
    <row r="49" spans="2:2" ht="33.75" customHeight="1">
      <c r="B49" s="23" t="s">
        <v>340</v>
      </c>
    </row>
    <row r="50" spans="2:2" ht="33.75" customHeight="1">
      <c r="B50" s="23" t="s">
        <v>96</v>
      </c>
    </row>
    <row r="51" spans="2:2" ht="33.75" customHeight="1">
      <c r="B51" s="23" t="s">
        <v>341</v>
      </c>
    </row>
    <row r="52" spans="2:2" ht="33.75" customHeight="1">
      <c r="B52" s="23" t="s">
        <v>97</v>
      </c>
    </row>
    <row r="53" spans="2:2" ht="33.75" customHeight="1">
      <c r="B53" s="23" t="s">
        <v>98</v>
      </c>
    </row>
    <row r="54" spans="2:2" ht="33.75" customHeight="1">
      <c r="B54" s="23" t="s">
        <v>99</v>
      </c>
    </row>
    <row r="55" spans="2:2" ht="33.75" customHeight="1">
      <c r="B55" s="23" t="s">
        <v>100</v>
      </c>
    </row>
    <row r="56" spans="2:2" ht="33.75" customHeight="1">
      <c r="B56" s="23" t="s">
        <v>101</v>
      </c>
    </row>
    <row r="57" spans="2:2" ht="33.75" customHeight="1">
      <c r="B57" s="23" t="s">
        <v>342</v>
      </c>
    </row>
    <row r="58" spans="2:2" ht="33.75" customHeight="1">
      <c r="B58" s="23" t="s">
        <v>335</v>
      </c>
    </row>
    <row r="59" spans="2:2" ht="33.75" customHeight="1">
      <c r="B59" s="23" t="s">
        <v>343</v>
      </c>
    </row>
    <row r="60" spans="2:2" ht="33.75" customHeight="1">
      <c r="B60" s="23" t="s">
        <v>102</v>
      </c>
    </row>
    <row r="61" spans="2:2" ht="33.75" customHeight="1">
      <c r="B61" s="24" t="s">
        <v>344</v>
      </c>
    </row>
    <row r="62" spans="2:2" ht="33.75" customHeight="1">
      <c r="B62" s="23" t="s">
        <v>345</v>
      </c>
    </row>
    <row r="63" spans="2:2" ht="33.75" customHeight="1">
      <c r="B63" s="23" t="s">
        <v>339</v>
      </c>
    </row>
    <row r="64" spans="2:2" ht="33.75" customHeight="1">
      <c r="B64" s="23" t="s">
        <v>346</v>
      </c>
    </row>
    <row r="65" spans="2:2" ht="33.75" customHeight="1">
      <c r="B65" s="23" t="s">
        <v>103</v>
      </c>
    </row>
    <row r="66" spans="2:2" ht="33.75" customHeight="1">
      <c r="B66" s="23" t="s">
        <v>347</v>
      </c>
    </row>
    <row r="67" spans="2:2" ht="33.75" customHeight="1">
      <c r="B67" s="23" t="s">
        <v>104</v>
      </c>
    </row>
    <row r="68" spans="2:2" ht="33.75" customHeight="1">
      <c r="B68" s="25" t="s">
        <v>105</v>
      </c>
    </row>
    <row r="69" spans="2:2" ht="33.75" customHeight="1">
      <c r="B69" s="23" t="s">
        <v>106</v>
      </c>
    </row>
    <row r="70" spans="2:2" ht="33.75" customHeight="1">
      <c r="B70" s="23" t="s">
        <v>348</v>
      </c>
    </row>
    <row r="71" spans="2:2" ht="33.75" customHeight="1">
      <c r="B71" s="23" t="s">
        <v>349</v>
      </c>
    </row>
    <row r="72" spans="2:2" ht="33.75" customHeight="1">
      <c r="B72" s="23" t="s">
        <v>107</v>
      </c>
    </row>
    <row r="73" spans="2:2" ht="33.75" customHeight="1">
      <c r="B73" s="24" t="s">
        <v>350</v>
      </c>
    </row>
    <row r="74" spans="2:2" ht="33.75" customHeight="1">
      <c r="B74" s="23" t="s">
        <v>351</v>
      </c>
    </row>
    <row r="75" spans="2:2" ht="33.75" customHeight="1">
      <c r="B75" s="23" t="s">
        <v>339</v>
      </c>
    </row>
    <row r="76" spans="2:2" ht="33.75" customHeight="1">
      <c r="B76" s="23" t="s">
        <v>352</v>
      </c>
    </row>
    <row r="77" spans="2:2" ht="33.75" customHeight="1">
      <c r="B77" s="23" t="s">
        <v>108</v>
      </c>
    </row>
    <row r="78" spans="2:2" ht="33.75" customHeight="1">
      <c r="B78" s="23" t="s">
        <v>353</v>
      </c>
    </row>
    <row r="80" spans="2:2" ht="33.75" customHeight="1">
      <c r="B80" s="23" t="s">
        <v>109</v>
      </c>
    </row>
    <row r="81" spans="2:4" ht="33.75" customHeight="1">
      <c r="B81" s="24" t="s">
        <v>110</v>
      </c>
    </row>
    <row r="82" spans="2:4" ht="33.75" customHeight="1">
      <c r="B82" s="24" t="s">
        <v>111</v>
      </c>
    </row>
    <row r="83" spans="2:4" ht="33.75" customHeight="1">
      <c r="B83" s="23" t="s">
        <v>112</v>
      </c>
    </row>
    <row r="84" spans="2:4" ht="33.75" customHeight="1">
      <c r="B84" s="23" t="s">
        <v>113</v>
      </c>
    </row>
    <row r="85" spans="2:4" ht="33.75" customHeight="1">
      <c r="B85" s="23" t="s">
        <v>114</v>
      </c>
    </row>
    <row r="86" spans="2:4" ht="33.75" customHeight="1">
      <c r="B86" s="23" t="s">
        <v>115</v>
      </c>
    </row>
    <row r="87" spans="2:4" ht="33.75" customHeight="1">
      <c r="B87" s="23" t="s">
        <v>116</v>
      </c>
    </row>
    <row r="88" spans="2:4" ht="33.75" customHeight="1">
      <c r="B88" s="23" t="s">
        <v>117</v>
      </c>
    </row>
    <row r="89" spans="2:4" ht="33.75" customHeight="1">
      <c r="B89" s="23" t="s">
        <v>118</v>
      </c>
    </row>
    <row r="90" spans="2:4" ht="33.75" customHeight="1">
      <c r="B90" s="24" t="s">
        <v>119</v>
      </c>
    </row>
    <row r="91" spans="2:4" ht="33.75" customHeight="1">
      <c r="B91" s="24" t="s">
        <v>120</v>
      </c>
    </row>
    <row r="92" spans="2:4" ht="33.75" customHeight="1">
      <c r="B92" s="11" t="s">
        <v>121</v>
      </c>
      <c r="C92" s="237" t="s">
        <v>122</v>
      </c>
      <c r="D92" s="239"/>
    </row>
    <row r="93" spans="2:4" ht="33.75" customHeight="1">
      <c r="B93" s="11" t="s">
        <v>123</v>
      </c>
      <c r="C93" s="26"/>
      <c r="D93" s="27">
        <v>1.3</v>
      </c>
    </row>
    <row r="94" spans="2:4" ht="33.75" customHeight="1">
      <c r="B94" s="11" t="s">
        <v>124</v>
      </c>
      <c r="C94" s="26"/>
      <c r="D94" s="27">
        <v>1.35</v>
      </c>
    </row>
    <row r="95" spans="2:4" ht="33.75" customHeight="1">
      <c r="B95" s="11" t="s">
        <v>125</v>
      </c>
      <c r="C95" s="26"/>
      <c r="D95" s="27">
        <v>1.51</v>
      </c>
    </row>
    <row r="96" spans="2:4" ht="33.75" customHeight="1">
      <c r="B96" s="11" t="s">
        <v>126</v>
      </c>
      <c r="C96" s="26"/>
      <c r="D96" s="27">
        <v>2</v>
      </c>
    </row>
    <row r="97" spans="2:4" ht="33.75" customHeight="1">
      <c r="B97" s="12" t="s">
        <v>127</v>
      </c>
      <c r="C97" s="28"/>
      <c r="D97" s="27">
        <v>2.7</v>
      </c>
    </row>
    <row r="98" spans="2:4" ht="33.75" customHeight="1">
      <c r="B98" s="23" t="s">
        <v>128</v>
      </c>
    </row>
    <row r="99" spans="2:4" ht="33.75" customHeight="1">
      <c r="B99" s="23" t="s">
        <v>129</v>
      </c>
    </row>
    <row r="100" spans="2:4" ht="33.75" customHeight="1">
      <c r="B100" s="23" t="s">
        <v>130</v>
      </c>
    </row>
    <row r="101" spans="2:4" ht="33.75" customHeight="1">
      <c r="B101" s="23" t="s">
        <v>131</v>
      </c>
    </row>
    <row r="102" spans="2:4" ht="33.75" customHeight="1">
      <c r="B102" s="23" t="s">
        <v>132</v>
      </c>
    </row>
    <row r="103" spans="2:4" ht="33.75" customHeight="1">
      <c r="B103" s="23" t="s">
        <v>133</v>
      </c>
    </row>
    <row r="104" spans="2:4" ht="33.75" customHeight="1">
      <c r="B104" s="23" t="s">
        <v>134</v>
      </c>
    </row>
    <row r="105" spans="2:4" ht="33.75" customHeight="1">
      <c r="B105" s="23" t="s">
        <v>135</v>
      </c>
    </row>
    <row r="106" spans="2:4" ht="33.75" customHeight="1">
      <c r="B106" s="23" t="s">
        <v>136</v>
      </c>
    </row>
    <row r="107" spans="2:4" ht="33.75" customHeight="1">
      <c r="B107" s="23" t="s">
        <v>137</v>
      </c>
    </row>
    <row r="108" spans="2:4" ht="33.75" customHeight="1">
      <c r="B108" s="23" t="s">
        <v>138</v>
      </c>
    </row>
    <row r="109" spans="2:4" ht="33.75" customHeight="1">
      <c r="B109" s="23" t="s">
        <v>139</v>
      </c>
    </row>
    <row r="110" spans="2:4" ht="33.75" customHeight="1">
      <c r="B110" s="23" t="s">
        <v>140</v>
      </c>
    </row>
    <row r="111" spans="2:4" ht="33.75" customHeight="1">
      <c r="B111" s="23" t="s">
        <v>141</v>
      </c>
    </row>
    <row r="112" spans="2:4" ht="33.75" customHeight="1">
      <c r="B112" s="23" t="s">
        <v>354</v>
      </c>
    </row>
    <row r="113" spans="2:2" ht="33.75" customHeight="1">
      <c r="B113" s="23" t="s">
        <v>142</v>
      </c>
    </row>
    <row r="114" spans="2:2" ht="33.75" customHeight="1">
      <c r="B114" s="23" t="s">
        <v>143</v>
      </c>
    </row>
    <row r="115" spans="2:2" ht="33.75" customHeight="1">
      <c r="B115" s="23" t="s">
        <v>144</v>
      </c>
    </row>
    <row r="116" spans="2:2" ht="33.75" customHeight="1">
      <c r="B116" s="23" t="s">
        <v>145</v>
      </c>
    </row>
    <row r="117" spans="2:2" ht="33.75" customHeight="1">
      <c r="B117" s="23" t="s">
        <v>146</v>
      </c>
    </row>
    <row r="118" spans="2:2" ht="33.75" customHeight="1">
      <c r="B118" s="23" t="s">
        <v>147</v>
      </c>
    </row>
    <row r="119" spans="2:2" ht="33.75" customHeight="1">
      <c r="B119" s="23" t="s">
        <v>148</v>
      </c>
    </row>
    <row r="120" spans="2:2" ht="33.75" customHeight="1">
      <c r="B120" s="23" t="s">
        <v>149</v>
      </c>
    </row>
    <row r="121" spans="2:2" ht="33.75" customHeight="1">
      <c r="B121" s="23" t="s">
        <v>355</v>
      </c>
    </row>
    <row r="122" spans="2:2" ht="33.75" customHeight="1">
      <c r="B122" s="24" t="s">
        <v>356</v>
      </c>
    </row>
    <row r="123" spans="2:2" ht="33.75" customHeight="1">
      <c r="B123" s="23" t="s">
        <v>150</v>
      </c>
    </row>
    <row r="124" spans="2:2" ht="33.75" customHeight="1">
      <c r="B124" s="23" t="s">
        <v>151</v>
      </c>
    </row>
    <row r="125" spans="2:2" ht="33.75" customHeight="1">
      <c r="B125" s="23" t="s">
        <v>152</v>
      </c>
    </row>
    <row r="126" spans="2:2" ht="33.75" customHeight="1">
      <c r="B126" s="23" t="s">
        <v>153</v>
      </c>
    </row>
    <row r="127" spans="2:2" ht="33.75" customHeight="1">
      <c r="B127" s="23" t="s">
        <v>154</v>
      </c>
    </row>
    <row r="128" spans="2:2" ht="33.75" customHeight="1">
      <c r="B128" s="23" t="s">
        <v>155</v>
      </c>
    </row>
    <row r="129" spans="2:2" ht="33.75" customHeight="1">
      <c r="B129" s="23" t="s">
        <v>156</v>
      </c>
    </row>
    <row r="130" spans="2:2" ht="33.75" customHeight="1">
      <c r="B130" s="23" t="s">
        <v>157</v>
      </c>
    </row>
    <row r="131" spans="2:2" ht="33.75" customHeight="1">
      <c r="B131" s="23" t="s">
        <v>158</v>
      </c>
    </row>
    <row r="132" spans="2:2" ht="33.75" customHeight="1">
      <c r="B132" s="23" t="s">
        <v>357</v>
      </c>
    </row>
    <row r="133" spans="2:2" ht="33.75" customHeight="1">
      <c r="B133" s="24" t="s">
        <v>358</v>
      </c>
    </row>
    <row r="134" spans="2:2" ht="33.75" customHeight="1">
      <c r="B134" s="23" t="s">
        <v>159</v>
      </c>
    </row>
    <row r="135" spans="2:2" ht="33.75" customHeight="1">
      <c r="B135" s="23" t="s">
        <v>359</v>
      </c>
    </row>
    <row r="136" spans="2:2" ht="33.75" customHeight="1">
      <c r="B136" s="24" t="s">
        <v>160</v>
      </c>
    </row>
    <row r="137" spans="2:2" ht="33.75" customHeight="1">
      <c r="B137" s="23" t="s">
        <v>161</v>
      </c>
    </row>
    <row r="138" spans="2:2" ht="33.75" customHeight="1">
      <c r="B138" s="23" t="s">
        <v>360</v>
      </c>
    </row>
    <row r="139" spans="2:2" ht="33.75" customHeight="1">
      <c r="B139" s="23" t="s">
        <v>162</v>
      </c>
    </row>
    <row r="140" spans="2:2" ht="33.75" customHeight="1">
      <c r="B140" s="24" t="s">
        <v>361</v>
      </c>
    </row>
    <row r="141" spans="2:2" ht="33.75" customHeight="1">
      <c r="B141" s="23" t="s">
        <v>163</v>
      </c>
    </row>
    <row r="142" spans="2:2" ht="33.75" customHeight="1">
      <c r="B142" s="23" t="s">
        <v>362</v>
      </c>
    </row>
    <row r="143" spans="2:2" ht="33.75" customHeight="1">
      <c r="B143" s="24" t="s">
        <v>164</v>
      </c>
    </row>
    <row r="144" spans="2:2" ht="33.75" customHeight="1">
      <c r="B144" s="24" t="s">
        <v>165</v>
      </c>
    </row>
    <row r="145" spans="2:4" ht="33.75" customHeight="1">
      <c r="B145" s="24" t="s">
        <v>111</v>
      </c>
    </row>
    <row r="146" spans="2:4" ht="33.75" customHeight="1">
      <c r="B146" s="24" t="s">
        <v>166</v>
      </c>
      <c r="C146" s="28"/>
      <c r="D146" s="29" t="s">
        <v>167</v>
      </c>
    </row>
    <row r="147" spans="2:4" ht="33.75" customHeight="1">
      <c r="B147" s="11" t="s">
        <v>123</v>
      </c>
      <c r="C147" s="28"/>
      <c r="D147" s="30" t="s">
        <v>80</v>
      </c>
    </row>
    <row r="148" spans="2:4" ht="33.75" customHeight="1">
      <c r="B148" s="11" t="s">
        <v>124</v>
      </c>
      <c r="C148" s="28"/>
      <c r="D148" s="30" t="s">
        <v>82</v>
      </c>
    </row>
    <row r="149" spans="2:4" ht="33.75" customHeight="1">
      <c r="B149" s="11" t="s">
        <v>125</v>
      </c>
      <c r="C149" s="28"/>
      <c r="D149" s="26" t="s">
        <v>84</v>
      </c>
    </row>
    <row r="150" spans="2:4" ht="33.75" customHeight="1">
      <c r="B150" s="11" t="s">
        <v>126</v>
      </c>
      <c r="C150" s="28"/>
      <c r="D150" s="30" t="s">
        <v>168</v>
      </c>
    </row>
    <row r="151" spans="2:4" ht="33.75" customHeight="1">
      <c r="B151" s="12" t="s">
        <v>127</v>
      </c>
      <c r="C151" s="28"/>
      <c r="D151" s="30" t="s">
        <v>88</v>
      </c>
    </row>
    <row r="152" spans="2:4" ht="33.75" customHeight="1">
      <c r="B152" s="23" t="s">
        <v>169</v>
      </c>
    </row>
    <row r="153" spans="2:4" ht="33.75" customHeight="1">
      <c r="B153" s="23" t="s">
        <v>363</v>
      </c>
    </row>
    <row r="154" spans="2:4" ht="33.75" customHeight="1">
      <c r="B154" s="23" t="s">
        <v>364</v>
      </c>
    </row>
    <row r="155" spans="2:4" ht="33.75" customHeight="1">
      <c r="B155" s="24" t="s">
        <v>170</v>
      </c>
    </row>
    <row r="156" spans="2:4" ht="33.75" customHeight="1">
      <c r="B156" s="23" t="s">
        <v>171</v>
      </c>
    </row>
    <row r="157" spans="2:4" ht="33.75" customHeight="1">
      <c r="B157" s="23" t="s">
        <v>172</v>
      </c>
    </row>
    <row r="158" spans="2:4" ht="33.75" customHeight="1">
      <c r="B158" s="31" t="s">
        <v>365</v>
      </c>
    </row>
    <row r="159" spans="2:4" ht="33.75" customHeight="1">
      <c r="B159" s="23" t="s">
        <v>173</v>
      </c>
    </row>
    <row r="160" spans="2:4" ht="33.75" customHeight="1">
      <c r="B160" s="23" t="s">
        <v>366</v>
      </c>
    </row>
    <row r="161" spans="2:2" ht="33.75" customHeight="1">
      <c r="B161" s="24" t="s">
        <v>367</v>
      </c>
    </row>
    <row r="162" spans="2:2" ht="33.75" customHeight="1">
      <c r="B162" s="23" t="s">
        <v>174</v>
      </c>
    </row>
    <row r="163" spans="2:2" ht="33.75" customHeight="1">
      <c r="B163" s="23" t="s">
        <v>175</v>
      </c>
    </row>
    <row r="164" spans="2:2" ht="33.75" customHeight="1">
      <c r="B164" s="23" t="s">
        <v>176</v>
      </c>
    </row>
    <row r="165" spans="2:2" ht="33.75" customHeight="1">
      <c r="B165" s="23" t="s">
        <v>368</v>
      </c>
    </row>
    <row r="166" spans="2:2" ht="33.75" customHeight="1">
      <c r="B166" s="31" t="s">
        <v>369</v>
      </c>
    </row>
    <row r="167" spans="2:2" ht="33.75" customHeight="1">
      <c r="B167" s="23" t="s">
        <v>370</v>
      </c>
    </row>
    <row r="168" spans="2:2" ht="33.75" customHeight="1">
      <c r="B168" s="23" t="s">
        <v>177</v>
      </c>
    </row>
    <row r="169" spans="2:2" ht="33.75" customHeight="1">
      <c r="B169" s="23" t="s">
        <v>178</v>
      </c>
    </row>
    <row r="170" spans="2:2" ht="33.75" customHeight="1">
      <c r="B170" s="24" t="s">
        <v>179</v>
      </c>
    </row>
    <row r="171" spans="2:2" ht="33.75" customHeight="1">
      <c r="B171" s="24" t="s">
        <v>180</v>
      </c>
    </row>
    <row r="172" spans="2:2" ht="33.75" customHeight="1">
      <c r="B172" s="23" t="s">
        <v>181</v>
      </c>
    </row>
    <row r="173" spans="2:2" ht="33.75" customHeight="1">
      <c r="B173" s="23" t="s">
        <v>182</v>
      </c>
    </row>
    <row r="174" spans="2:2" ht="33.75" customHeight="1">
      <c r="B174" s="23" t="s">
        <v>183</v>
      </c>
    </row>
    <row r="175" spans="2:2" ht="33.75" customHeight="1">
      <c r="B175" s="23" t="s">
        <v>184</v>
      </c>
    </row>
    <row r="176" spans="2:2" ht="33.75" customHeight="1">
      <c r="B176" s="23" t="s">
        <v>185</v>
      </c>
    </row>
    <row r="177" spans="2:2" ht="33.75" customHeight="1">
      <c r="B177" s="23" t="s">
        <v>186</v>
      </c>
    </row>
    <row r="178" spans="2:2" ht="33.75" customHeight="1">
      <c r="B178" s="23" t="s">
        <v>187</v>
      </c>
    </row>
    <row r="179" spans="2:2" ht="33.75" customHeight="1">
      <c r="B179" s="23" t="s">
        <v>188</v>
      </c>
    </row>
    <row r="180" spans="2:2" ht="33.75" customHeight="1">
      <c r="B180" s="23" t="s">
        <v>189</v>
      </c>
    </row>
    <row r="181" spans="2:2" ht="33.75" customHeight="1">
      <c r="B181" s="23" t="s">
        <v>190</v>
      </c>
    </row>
    <row r="182" spans="2:2" ht="33.75" customHeight="1">
      <c r="B182" s="23" t="s">
        <v>191</v>
      </c>
    </row>
    <row r="183" spans="2:2" ht="33.75" customHeight="1">
      <c r="B183" s="23" t="s">
        <v>192</v>
      </c>
    </row>
    <row r="184" spans="2:2" ht="33.75" customHeight="1">
      <c r="B184" s="23" t="s">
        <v>371</v>
      </c>
    </row>
    <row r="185" spans="2:2" ht="33.75" customHeight="1">
      <c r="B185" s="23" t="s">
        <v>372</v>
      </c>
    </row>
    <row r="186" spans="2:2" ht="33.75" customHeight="1">
      <c r="B186" s="23" t="s">
        <v>193</v>
      </c>
    </row>
    <row r="187" spans="2:2" ht="33.75" customHeight="1">
      <c r="B187" s="23" t="s">
        <v>373</v>
      </c>
    </row>
    <row r="188" spans="2:2" ht="33.75" customHeight="1">
      <c r="B188" s="23" t="s">
        <v>194</v>
      </c>
    </row>
    <row r="189" spans="2:2" ht="33.75" customHeight="1">
      <c r="B189" s="23" t="s">
        <v>195</v>
      </c>
    </row>
    <row r="190" spans="2:2" ht="33.75" customHeight="1">
      <c r="B190" s="23" t="s">
        <v>196</v>
      </c>
    </row>
    <row r="191" spans="2:2" ht="33.75" customHeight="1">
      <c r="B191" s="23" t="s">
        <v>197</v>
      </c>
    </row>
    <row r="192" spans="2:2" ht="33.75" customHeight="1">
      <c r="B192" s="23" t="s">
        <v>198</v>
      </c>
    </row>
    <row r="193" spans="2:2" ht="33.75" customHeight="1">
      <c r="B193" s="23" t="s">
        <v>199</v>
      </c>
    </row>
    <row r="194" spans="2:2" ht="33.75" customHeight="1">
      <c r="B194" s="23" t="s">
        <v>200</v>
      </c>
    </row>
    <row r="195" spans="2:2" ht="33.75" customHeight="1">
      <c r="B195" s="23" t="s">
        <v>201</v>
      </c>
    </row>
    <row r="196" spans="2:2" ht="33.75" customHeight="1">
      <c r="B196" s="23" t="s">
        <v>202</v>
      </c>
    </row>
    <row r="197" spans="2:2" ht="33.75" customHeight="1">
      <c r="B197" s="23" t="s">
        <v>203</v>
      </c>
    </row>
    <row r="198" spans="2:2" ht="33.75" customHeight="1">
      <c r="B198" s="23" t="s">
        <v>204</v>
      </c>
    </row>
    <row r="199" spans="2:2" ht="33.75" customHeight="1">
      <c r="B199" s="23" t="s">
        <v>205</v>
      </c>
    </row>
    <row r="200" spans="2:2" ht="33.75" customHeight="1">
      <c r="B200" s="32" t="s">
        <v>374</v>
      </c>
    </row>
    <row r="201" spans="2:2" ht="33.75" customHeight="1">
      <c r="B201" s="32" t="s">
        <v>375</v>
      </c>
    </row>
    <row r="202" spans="2:2" ht="33.75" customHeight="1">
      <c r="B202" s="23" t="s">
        <v>206</v>
      </c>
    </row>
    <row r="203" spans="2:2" ht="33.75" customHeight="1">
      <c r="B203" s="23" t="s">
        <v>207</v>
      </c>
    </row>
    <row r="204" spans="2:2" ht="33.75" customHeight="1">
      <c r="B204" s="23" t="s">
        <v>208</v>
      </c>
    </row>
    <row r="205" spans="2:2" ht="33.75" customHeight="1">
      <c r="B205" s="23" t="s">
        <v>209</v>
      </c>
    </row>
    <row r="206" spans="2:2" ht="33.75" customHeight="1">
      <c r="B206" s="32" t="s">
        <v>376</v>
      </c>
    </row>
    <row r="207" spans="2:2" ht="33.75" customHeight="1">
      <c r="B207" s="32" t="s">
        <v>377</v>
      </c>
    </row>
    <row r="208" spans="2:2" ht="33.75" customHeight="1">
      <c r="B208" s="23" t="s">
        <v>378</v>
      </c>
    </row>
    <row r="209" spans="2:2" ht="33.75" customHeight="1">
      <c r="B209" s="23" t="s">
        <v>210</v>
      </c>
    </row>
    <row r="210" spans="2:2" ht="33.75" customHeight="1">
      <c r="B210" s="31" t="s">
        <v>379</v>
      </c>
    </row>
    <row r="211" spans="2:2" ht="33.75" customHeight="1">
      <c r="B211" s="23" t="s">
        <v>211</v>
      </c>
    </row>
    <row r="212" spans="2:2" ht="33.75" customHeight="1">
      <c r="B212" s="23" t="s">
        <v>212</v>
      </c>
    </row>
    <row r="213" spans="2:2" ht="33.75" customHeight="1">
      <c r="B213" s="23" t="s">
        <v>213</v>
      </c>
    </row>
    <row r="214" spans="2:2" ht="33.75" customHeight="1">
      <c r="B214" s="23" t="s">
        <v>214</v>
      </c>
    </row>
    <row r="215" spans="2:2" ht="33.75" customHeight="1">
      <c r="B215" s="23" t="s">
        <v>380</v>
      </c>
    </row>
    <row r="216" spans="2:2" ht="33.75" customHeight="1">
      <c r="B216" s="23" t="s">
        <v>215</v>
      </c>
    </row>
    <row r="217" spans="2:2" ht="33.75" customHeight="1">
      <c r="B217" s="23" t="s">
        <v>216</v>
      </c>
    </row>
    <row r="218" spans="2:2" ht="33.75" customHeight="1">
      <c r="B218" s="23" t="s">
        <v>217</v>
      </c>
    </row>
    <row r="219" spans="2:2" ht="33.75" customHeight="1">
      <c r="B219" s="23" t="s">
        <v>218</v>
      </c>
    </row>
    <row r="220" spans="2:2" ht="33.75" customHeight="1">
      <c r="B220" s="23" t="s">
        <v>219</v>
      </c>
    </row>
    <row r="221" spans="2:2" ht="33.75" customHeight="1">
      <c r="B221" s="23" t="s">
        <v>220</v>
      </c>
    </row>
    <row r="222" spans="2:2" ht="33.75" customHeight="1">
      <c r="B222" s="23" t="s">
        <v>221</v>
      </c>
    </row>
    <row r="223" spans="2:2" ht="33.75" customHeight="1">
      <c r="B223" s="23" t="s">
        <v>222</v>
      </c>
    </row>
    <row r="224" spans="2:2" ht="33.75" customHeight="1">
      <c r="B224" s="23" t="s">
        <v>223</v>
      </c>
    </row>
    <row r="225" spans="2:2" ht="33.75" customHeight="1">
      <c r="B225" s="23" t="s">
        <v>381</v>
      </c>
    </row>
    <row r="226" spans="2:2" ht="33.75" customHeight="1">
      <c r="B226" s="23" t="s">
        <v>224</v>
      </c>
    </row>
    <row r="227" spans="2:2" ht="33.75" customHeight="1">
      <c r="B227" s="23" t="s">
        <v>225</v>
      </c>
    </row>
    <row r="228" spans="2:2" ht="33.75" customHeight="1">
      <c r="B228" s="23" t="s">
        <v>226</v>
      </c>
    </row>
    <row r="229" spans="2:2" ht="33.75" customHeight="1">
      <c r="B229" s="23" t="s">
        <v>382</v>
      </c>
    </row>
    <row r="230" spans="2:2" ht="33.75" customHeight="1">
      <c r="B230" s="23" t="s">
        <v>383</v>
      </c>
    </row>
    <row r="231" spans="2:2" ht="33.75" customHeight="1">
      <c r="B231" s="23" t="s">
        <v>384</v>
      </c>
    </row>
    <row r="232" spans="2:2" ht="33.75" customHeight="1">
      <c r="B232" s="24" t="s">
        <v>227</v>
      </c>
    </row>
    <row r="233" spans="2:2" ht="33.75" customHeight="1">
      <c r="B233" s="31" t="s">
        <v>228</v>
      </c>
    </row>
    <row r="234" spans="2:2" ht="33.75" customHeight="1">
      <c r="B234" s="31" t="s">
        <v>229</v>
      </c>
    </row>
    <row r="235" spans="2:2" ht="33.75" customHeight="1">
      <c r="B235" s="23" t="s">
        <v>230</v>
      </c>
    </row>
    <row r="236" spans="2:2" ht="33.75" customHeight="1">
      <c r="B236" s="23" t="s">
        <v>385</v>
      </c>
    </row>
    <row r="237" spans="2:2" ht="33.75" customHeight="1">
      <c r="B237" s="23" t="s">
        <v>231</v>
      </c>
    </row>
    <row r="238" spans="2:2" ht="33.75" customHeight="1">
      <c r="B238" s="23" t="s">
        <v>232</v>
      </c>
    </row>
    <row r="239" spans="2:2" ht="33.75" customHeight="1">
      <c r="B239" s="23" t="s">
        <v>233</v>
      </c>
    </row>
    <row r="240" spans="2:2" ht="33.75" customHeight="1">
      <c r="B240" s="23" t="s">
        <v>234</v>
      </c>
    </row>
    <row r="241" spans="2:2" ht="33.75" customHeight="1">
      <c r="B241" s="23" t="s">
        <v>235</v>
      </c>
    </row>
    <row r="242" spans="2:2" ht="33.75" customHeight="1">
      <c r="B242" s="23" t="s">
        <v>386</v>
      </c>
    </row>
    <row r="243" spans="2:2" ht="33.75" customHeight="1">
      <c r="B243" s="23" t="s">
        <v>387</v>
      </c>
    </row>
    <row r="244" spans="2:2" ht="33.75" customHeight="1">
      <c r="B244" s="23" t="s">
        <v>236</v>
      </c>
    </row>
    <row r="245" spans="2:2" ht="33.75" customHeight="1">
      <c r="B245" s="23" t="s">
        <v>388</v>
      </c>
    </row>
    <row r="246" spans="2:2" ht="33.75" customHeight="1">
      <c r="B246" s="31" t="s">
        <v>237</v>
      </c>
    </row>
    <row r="247" spans="2:2" ht="33.75" customHeight="1">
      <c r="B247" s="31" t="s">
        <v>229</v>
      </c>
    </row>
    <row r="248" spans="2:2" ht="33.75" customHeight="1">
      <c r="B248" s="23" t="s">
        <v>230</v>
      </c>
    </row>
    <row r="249" spans="2:2" ht="33.75" customHeight="1">
      <c r="B249" s="23" t="s">
        <v>389</v>
      </c>
    </row>
    <row r="250" spans="2:2" ht="33.75" customHeight="1">
      <c r="B250" s="23" t="s">
        <v>238</v>
      </c>
    </row>
    <row r="251" spans="2:2" ht="33.75" customHeight="1">
      <c r="B251" s="23" t="s">
        <v>239</v>
      </c>
    </row>
    <row r="252" spans="2:2" ht="33.75" customHeight="1">
      <c r="B252" s="23" t="s">
        <v>390</v>
      </c>
    </row>
    <row r="253" spans="2:2" ht="33.75" customHeight="1">
      <c r="B253" s="23" t="s">
        <v>240</v>
      </c>
    </row>
    <row r="254" spans="2:2" ht="33.75" customHeight="1">
      <c r="B254" s="23" t="s">
        <v>233</v>
      </c>
    </row>
    <row r="255" spans="2:2" ht="33.75" customHeight="1">
      <c r="B255" s="23" t="s">
        <v>241</v>
      </c>
    </row>
    <row r="256" spans="2:2" ht="33.75" customHeight="1">
      <c r="B256" s="23" t="s">
        <v>235</v>
      </c>
    </row>
    <row r="257" spans="2:2" ht="33.75" customHeight="1">
      <c r="B257" s="23" t="s">
        <v>386</v>
      </c>
    </row>
    <row r="258" spans="2:2" ht="33.75" customHeight="1">
      <c r="B258" s="23" t="s">
        <v>391</v>
      </c>
    </row>
    <row r="259" spans="2:2" ht="33.75" customHeight="1">
      <c r="B259" s="23" t="s">
        <v>242</v>
      </c>
    </row>
    <row r="260" spans="2:2" ht="33.75" customHeight="1">
      <c r="B260" s="23" t="s">
        <v>392</v>
      </c>
    </row>
    <row r="261" spans="2:2" ht="33.75" customHeight="1">
      <c r="B261" s="31" t="s">
        <v>243</v>
      </c>
    </row>
    <row r="262" spans="2:2" ht="33.75" customHeight="1">
      <c r="B262" s="23" t="s">
        <v>244</v>
      </c>
    </row>
    <row r="263" spans="2:2" ht="33.75" customHeight="1">
      <c r="B263" s="23" t="s">
        <v>393</v>
      </c>
    </row>
    <row r="264" spans="2:2" ht="33.75" customHeight="1">
      <c r="B264" s="23" t="s">
        <v>245</v>
      </c>
    </row>
    <row r="265" spans="2:2" ht="33.75" customHeight="1">
      <c r="B265" s="31" t="s">
        <v>394</v>
      </c>
    </row>
    <row r="266" spans="2:2" ht="33.75" customHeight="1">
      <c r="B266" s="23" t="s">
        <v>395</v>
      </c>
    </row>
    <row r="267" spans="2:2" ht="33.75" customHeight="1">
      <c r="B267" s="23" t="s">
        <v>396</v>
      </c>
    </row>
    <row r="268" spans="2:2" ht="33.75" customHeight="1">
      <c r="B268" s="31" t="s">
        <v>246</v>
      </c>
    </row>
    <row r="269" spans="2:2" ht="33.75" customHeight="1">
      <c r="B269" s="23" t="s">
        <v>247</v>
      </c>
    </row>
    <row r="270" spans="2:2" ht="33.75" customHeight="1">
      <c r="B270" s="23" t="s">
        <v>248</v>
      </c>
    </row>
    <row r="271" spans="2:2" ht="33.75" customHeight="1">
      <c r="B271" s="23" t="s">
        <v>249</v>
      </c>
    </row>
    <row r="272" spans="2:2" ht="33.75" customHeight="1">
      <c r="B272" s="23" t="s">
        <v>250</v>
      </c>
    </row>
    <row r="273" spans="2:9" ht="33.75" customHeight="1">
      <c r="B273" s="24" t="s">
        <v>251</v>
      </c>
    </row>
    <row r="274" spans="2:9" ht="33.75" customHeight="1">
      <c r="B274" s="24" t="s">
        <v>252</v>
      </c>
    </row>
    <row r="275" spans="2:9" ht="33.75" customHeight="1">
      <c r="B275" s="23" t="s">
        <v>253</v>
      </c>
    </row>
    <row r="276" spans="2:9" ht="33.75" customHeight="1">
      <c r="B276" s="23" t="s">
        <v>254</v>
      </c>
    </row>
    <row r="277" spans="2:9" ht="33.75" customHeight="1">
      <c r="B277" s="23" t="s">
        <v>255</v>
      </c>
    </row>
    <row r="278" spans="2:9" ht="33.75" customHeight="1">
      <c r="B278" s="23" t="s">
        <v>256</v>
      </c>
    </row>
    <row r="279" spans="2:9" ht="33.75" customHeight="1">
      <c r="B279" s="23" t="s">
        <v>257</v>
      </c>
    </row>
    <row r="280" spans="2:9" ht="33.75" customHeight="1">
      <c r="B280" s="23" t="s">
        <v>397</v>
      </c>
    </row>
    <row r="281" spans="2:9" ht="33.75" customHeight="1">
      <c r="B281" s="23" t="s">
        <v>398</v>
      </c>
    </row>
    <row r="282" spans="2:9" ht="33.75" customHeight="1">
      <c r="B282" s="23" t="s">
        <v>258</v>
      </c>
    </row>
    <row r="283" spans="2:9" ht="33.75" customHeight="1">
      <c r="B283" s="23" t="s">
        <v>399</v>
      </c>
    </row>
    <row r="284" spans="2:9" ht="33.75" customHeight="1">
      <c r="B284" s="24" t="s">
        <v>259</v>
      </c>
    </row>
    <row r="285" spans="2:9" ht="33.75" customHeight="1">
      <c r="B285" s="24" t="s">
        <v>260</v>
      </c>
    </row>
    <row r="286" spans="2:9" ht="33.75" customHeight="1">
      <c r="B286" s="24" t="s">
        <v>261</v>
      </c>
    </row>
    <row r="287" spans="2:9" ht="33.75" customHeight="1">
      <c r="B287" s="24" t="s">
        <v>262</v>
      </c>
    </row>
    <row r="288" spans="2:9" ht="48" customHeight="1">
      <c r="B288" s="233" t="s">
        <v>263</v>
      </c>
      <c r="C288" s="235" t="s">
        <v>264</v>
      </c>
      <c r="D288" s="237" t="s">
        <v>265</v>
      </c>
      <c r="E288" s="238"/>
      <c r="F288" s="238"/>
      <c r="G288" s="238"/>
      <c r="H288" s="238"/>
      <c r="I288" s="239"/>
    </row>
    <row r="289" spans="2:9" ht="255" customHeight="1">
      <c r="B289" s="234"/>
      <c r="C289" s="236"/>
      <c r="D289" s="33" t="s">
        <v>266</v>
      </c>
      <c r="E289" s="29" t="s">
        <v>267</v>
      </c>
      <c r="F289" s="29" t="s">
        <v>268</v>
      </c>
      <c r="G289" s="29" t="s">
        <v>269</v>
      </c>
      <c r="H289" s="29" t="s">
        <v>270</v>
      </c>
      <c r="I289" s="29" t="s">
        <v>271</v>
      </c>
    </row>
    <row r="290" spans="2:9" ht="106.5" customHeight="1">
      <c r="B290" s="28">
        <v>1</v>
      </c>
      <c r="C290" s="29" t="s">
        <v>272</v>
      </c>
      <c r="D290" s="12" t="s">
        <v>273</v>
      </c>
      <c r="E290" s="34" t="s">
        <v>274</v>
      </c>
      <c r="F290" s="35" t="s">
        <v>275</v>
      </c>
      <c r="G290" s="35" t="s">
        <v>276</v>
      </c>
      <c r="H290" s="35" t="s">
        <v>277</v>
      </c>
      <c r="I290" s="29" t="s">
        <v>278</v>
      </c>
    </row>
    <row r="291" spans="2:9" ht="33.75" customHeight="1">
      <c r="B291" s="23" t="s">
        <v>279</v>
      </c>
    </row>
    <row r="292" spans="2:9" ht="33.75" customHeight="1">
      <c r="B292" s="23" t="s">
        <v>280</v>
      </c>
    </row>
    <row r="293" spans="2:9" ht="33.75" customHeight="1">
      <c r="B293" s="23" t="s">
        <v>281</v>
      </c>
    </row>
    <row r="294" spans="2:9" ht="33.75" customHeight="1">
      <c r="B294" s="23" t="s">
        <v>282</v>
      </c>
    </row>
    <row r="295" spans="2:9" ht="33.75" customHeight="1">
      <c r="B295" s="23" t="s">
        <v>371</v>
      </c>
    </row>
    <row r="296" spans="2:9" ht="33.75" customHeight="1">
      <c r="B296" s="23" t="s">
        <v>372</v>
      </c>
    </row>
    <row r="297" spans="2:9" ht="33.75" customHeight="1">
      <c r="B297" s="23" t="s">
        <v>193</v>
      </c>
    </row>
    <row r="298" spans="2:9" ht="33.75" customHeight="1">
      <c r="B298" s="23" t="s">
        <v>373</v>
      </c>
    </row>
    <row r="299" spans="2:9" ht="33.75" customHeight="1">
      <c r="B299" s="23" t="s">
        <v>196</v>
      </c>
    </row>
    <row r="300" spans="2:9" ht="33.75" customHeight="1">
      <c r="B300" s="23" t="s">
        <v>197</v>
      </c>
    </row>
    <row r="301" spans="2:9" ht="33.75" customHeight="1">
      <c r="B301" s="23" t="s">
        <v>198</v>
      </c>
    </row>
    <row r="302" spans="2:9" ht="33.75" customHeight="1">
      <c r="B302" s="23" t="s">
        <v>199</v>
      </c>
    </row>
    <row r="303" spans="2:9" ht="33.75" customHeight="1">
      <c r="B303" s="23" t="s">
        <v>283</v>
      </c>
    </row>
    <row r="304" spans="2:9" ht="33.75" customHeight="1">
      <c r="B304" s="23" t="s">
        <v>203</v>
      </c>
    </row>
    <row r="305" spans="2:2" ht="33.75" customHeight="1">
      <c r="B305" s="23" t="s">
        <v>205</v>
      </c>
    </row>
    <row r="306" spans="2:2" ht="33.75" customHeight="1">
      <c r="B306" s="32" t="s">
        <v>374</v>
      </c>
    </row>
    <row r="307" spans="2:2" ht="33.75" customHeight="1">
      <c r="B307" s="32" t="s">
        <v>375</v>
      </c>
    </row>
    <row r="308" spans="2:2" ht="33.75" customHeight="1">
      <c r="B308" s="23" t="s">
        <v>208</v>
      </c>
    </row>
    <row r="309" spans="2:2" ht="33.75" customHeight="1">
      <c r="B309" s="23" t="s">
        <v>284</v>
      </c>
    </row>
    <row r="310" spans="2:2" ht="33.75" customHeight="1">
      <c r="B310" s="23" t="s">
        <v>378</v>
      </c>
    </row>
    <row r="311" spans="2:2" ht="33.75" customHeight="1">
      <c r="B311" s="23" t="s">
        <v>210</v>
      </c>
    </row>
    <row r="312" spans="2:2" ht="33.75" customHeight="1">
      <c r="B312" s="31" t="s">
        <v>379</v>
      </c>
    </row>
    <row r="313" spans="2:2" ht="33.75" customHeight="1">
      <c r="B313" s="23" t="s">
        <v>285</v>
      </c>
    </row>
    <row r="314" spans="2:2" ht="33.75" customHeight="1">
      <c r="B314" s="23" t="s">
        <v>212</v>
      </c>
    </row>
    <row r="315" spans="2:2" ht="33.75" customHeight="1">
      <c r="B315" s="23" t="s">
        <v>214</v>
      </c>
    </row>
    <row r="316" spans="2:2" ht="33.75" customHeight="1">
      <c r="B316" s="23" t="s">
        <v>380</v>
      </c>
    </row>
    <row r="317" spans="2:2" ht="33.75" customHeight="1">
      <c r="B317" s="23" t="s">
        <v>286</v>
      </c>
    </row>
    <row r="318" spans="2:2" ht="33.75" customHeight="1">
      <c r="B318" s="23" t="s">
        <v>287</v>
      </c>
    </row>
    <row r="319" spans="2:2" ht="33.75" customHeight="1">
      <c r="B319" s="23" t="s">
        <v>288</v>
      </c>
    </row>
    <row r="320" spans="2:2" ht="33.75" customHeight="1">
      <c r="B320" s="23" t="s">
        <v>218</v>
      </c>
    </row>
    <row r="321" spans="2:2" ht="33.75" customHeight="1">
      <c r="B321" s="23" t="s">
        <v>219</v>
      </c>
    </row>
    <row r="322" spans="2:2" ht="33.75" customHeight="1">
      <c r="B322" s="23" t="s">
        <v>220</v>
      </c>
    </row>
    <row r="323" spans="2:2" ht="33.75" customHeight="1">
      <c r="B323" s="23" t="s">
        <v>221</v>
      </c>
    </row>
    <row r="324" spans="2:2" ht="33.75" customHeight="1">
      <c r="B324" s="23" t="s">
        <v>400</v>
      </c>
    </row>
    <row r="325" spans="2:2" ht="33.75" customHeight="1">
      <c r="B325" s="23" t="s">
        <v>289</v>
      </c>
    </row>
    <row r="326" spans="2:2" ht="33.75" customHeight="1">
      <c r="B326" s="23" t="s">
        <v>290</v>
      </c>
    </row>
    <row r="327" spans="2:2" ht="33.75" customHeight="1">
      <c r="B327" s="23" t="s">
        <v>222</v>
      </c>
    </row>
    <row r="328" spans="2:2" ht="33.75" customHeight="1">
      <c r="B328" s="23" t="s">
        <v>223</v>
      </c>
    </row>
    <row r="329" spans="2:2" ht="33.75" customHeight="1">
      <c r="B329" s="23" t="s">
        <v>401</v>
      </c>
    </row>
    <row r="330" spans="2:2" ht="33.75" customHeight="1">
      <c r="B330" s="23" t="s">
        <v>224</v>
      </c>
    </row>
    <row r="331" spans="2:2" ht="33.75" customHeight="1">
      <c r="B331" s="23" t="s">
        <v>225</v>
      </c>
    </row>
    <row r="332" spans="2:2" ht="33.75" customHeight="1">
      <c r="B332" s="23" t="s">
        <v>226</v>
      </c>
    </row>
    <row r="333" spans="2:2" ht="33.75" customHeight="1">
      <c r="B333" s="23" t="s">
        <v>382</v>
      </c>
    </row>
    <row r="334" spans="2:2" ht="33.75" customHeight="1">
      <c r="B334" s="23" t="s">
        <v>230</v>
      </c>
    </row>
    <row r="335" spans="2:2" ht="33.75" customHeight="1">
      <c r="B335" s="23" t="s">
        <v>402</v>
      </c>
    </row>
    <row r="336" spans="2:2" ht="33.75" customHeight="1">
      <c r="B336" s="23" t="s">
        <v>231</v>
      </c>
    </row>
    <row r="337" spans="2:2" ht="33.75" customHeight="1">
      <c r="B337" s="23" t="s">
        <v>291</v>
      </c>
    </row>
    <row r="338" spans="2:2" ht="33.75" customHeight="1">
      <c r="B338" s="23" t="s">
        <v>292</v>
      </c>
    </row>
    <row r="339" spans="2:2" ht="33.75" customHeight="1">
      <c r="B339" s="23" t="s">
        <v>293</v>
      </c>
    </row>
    <row r="340" spans="2:2" ht="33.75" customHeight="1">
      <c r="B340" s="23" t="s">
        <v>386</v>
      </c>
    </row>
    <row r="341" spans="2:2" ht="33.75" customHeight="1">
      <c r="B341" s="23" t="s">
        <v>387</v>
      </c>
    </row>
    <row r="342" spans="2:2" ht="33.75" customHeight="1">
      <c r="B342" s="23" t="s">
        <v>403</v>
      </c>
    </row>
    <row r="343" spans="2:2" ht="33.75" customHeight="1">
      <c r="B343" s="31" t="s">
        <v>237</v>
      </c>
    </row>
    <row r="344" spans="2:2" ht="33.75" customHeight="1">
      <c r="B344" s="31" t="s">
        <v>229</v>
      </c>
    </row>
    <row r="345" spans="2:2" ht="33.75" customHeight="1">
      <c r="B345" s="23" t="s">
        <v>230</v>
      </c>
    </row>
    <row r="346" spans="2:2" ht="33.75" customHeight="1">
      <c r="B346" s="23" t="s">
        <v>389</v>
      </c>
    </row>
    <row r="347" spans="2:2" ht="33.75" customHeight="1">
      <c r="B347" s="23" t="s">
        <v>294</v>
      </c>
    </row>
    <row r="348" spans="2:2" ht="33.75" customHeight="1">
      <c r="B348" s="23" t="s">
        <v>404</v>
      </c>
    </row>
    <row r="349" spans="2:2" ht="33.75" customHeight="1">
      <c r="B349" s="23" t="s">
        <v>295</v>
      </c>
    </row>
    <row r="350" spans="2:2" ht="33.75" customHeight="1">
      <c r="B350" s="23" t="s">
        <v>296</v>
      </c>
    </row>
    <row r="351" spans="2:2" ht="33.75" customHeight="1">
      <c r="B351" s="23" t="s">
        <v>297</v>
      </c>
    </row>
    <row r="352" spans="2:2" ht="33.75" customHeight="1">
      <c r="B352" s="23" t="s">
        <v>298</v>
      </c>
    </row>
    <row r="353" spans="2:2" ht="33.75" customHeight="1">
      <c r="B353" s="23" t="s">
        <v>386</v>
      </c>
    </row>
    <row r="354" spans="2:2" ht="33.75" customHeight="1">
      <c r="B354" s="23" t="s">
        <v>391</v>
      </c>
    </row>
    <row r="355" spans="2:2" ht="33.75" customHeight="1">
      <c r="B355" s="23" t="s">
        <v>242</v>
      </c>
    </row>
    <row r="356" spans="2:2" ht="33.75" customHeight="1">
      <c r="B356" s="23" t="s">
        <v>405</v>
      </c>
    </row>
    <row r="357" spans="2:2" ht="33.75" customHeight="1">
      <c r="B357" s="31" t="s">
        <v>243</v>
      </c>
    </row>
    <row r="358" spans="2:2" ht="33.75" customHeight="1">
      <c r="B358" s="31" t="s">
        <v>299</v>
      </c>
    </row>
    <row r="359" spans="2:2" ht="33.75" customHeight="1">
      <c r="B359" s="31" t="s">
        <v>229</v>
      </c>
    </row>
    <row r="360" spans="2:2" ht="33.75" customHeight="1">
      <c r="B360" s="23" t="s">
        <v>300</v>
      </c>
    </row>
    <row r="361" spans="2:2" ht="33.75" customHeight="1">
      <c r="B361" s="23" t="s">
        <v>301</v>
      </c>
    </row>
    <row r="362" spans="2:2" ht="33.75" customHeight="1">
      <c r="B362" s="23" t="s">
        <v>406</v>
      </c>
    </row>
    <row r="363" spans="2:2" ht="33.75" customHeight="1">
      <c r="B363" s="23" t="s">
        <v>302</v>
      </c>
    </row>
    <row r="364" spans="2:2" ht="33.75" customHeight="1">
      <c r="B364" s="23" t="s">
        <v>244</v>
      </c>
    </row>
    <row r="365" spans="2:2" ht="33.75" customHeight="1">
      <c r="B365" s="23" t="s">
        <v>393</v>
      </c>
    </row>
    <row r="366" spans="2:2" ht="33.75" customHeight="1">
      <c r="B366" s="23" t="s">
        <v>245</v>
      </c>
    </row>
    <row r="367" spans="2:2" ht="33.75" customHeight="1">
      <c r="B367" s="31" t="s">
        <v>394</v>
      </c>
    </row>
    <row r="368" spans="2:2" ht="33.75" customHeight="1">
      <c r="B368" s="23" t="s">
        <v>407</v>
      </c>
    </row>
    <row r="369" spans="2:2" ht="33.75" customHeight="1">
      <c r="B369" s="23" t="s">
        <v>408</v>
      </c>
    </row>
    <row r="370" spans="2:2" ht="33.75" customHeight="1">
      <c r="B370" s="31" t="s">
        <v>246</v>
      </c>
    </row>
    <row r="371" spans="2:2" ht="33.75" customHeight="1">
      <c r="B371" s="23" t="s">
        <v>247</v>
      </c>
    </row>
    <row r="372" spans="2:2" ht="33.75" customHeight="1">
      <c r="B372" s="23" t="s">
        <v>255</v>
      </c>
    </row>
    <row r="373" spans="2:2" ht="33.75" customHeight="1">
      <c r="B373" s="23" t="s">
        <v>256</v>
      </c>
    </row>
    <row r="374" spans="2:2" ht="33.75" customHeight="1">
      <c r="B374" s="23" t="s">
        <v>257</v>
      </c>
    </row>
    <row r="375" spans="2:2" ht="33.75" customHeight="1">
      <c r="B375" s="23" t="s">
        <v>409</v>
      </c>
    </row>
    <row r="376" spans="2:2" ht="33.75" customHeight="1">
      <c r="B376" s="23" t="s">
        <v>410</v>
      </c>
    </row>
    <row r="377" spans="2:2" ht="33.75" customHeight="1">
      <c r="B377" s="23" t="s">
        <v>411</v>
      </c>
    </row>
    <row r="378" spans="2:2" ht="33.75" customHeight="1">
      <c r="B378" s="23" t="s">
        <v>412</v>
      </c>
    </row>
    <row r="379" spans="2:2" ht="33.75" customHeight="1">
      <c r="B379" s="31" t="s">
        <v>413</v>
      </c>
    </row>
    <row r="380" spans="2:2" ht="33.75" customHeight="1">
      <c r="B380" s="23" t="s">
        <v>303</v>
      </c>
    </row>
    <row r="381" spans="2:2" ht="33.75" customHeight="1">
      <c r="B381" s="23" t="s">
        <v>304</v>
      </c>
    </row>
    <row r="382" spans="2:2" ht="33.75" customHeight="1">
      <c r="B382" s="24" t="s">
        <v>305</v>
      </c>
    </row>
    <row r="383" spans="2:2" ht="33.75" customHeight="1">
      <c r="B383" s="24" t="s">
        <v>260</v>
      </c>
    </row>
    <row r="384" spans="2:2" ht="33.75" customHeight="1">
      <c r="B384" s="24" t="s">
        <v>261</v>
      </c>
    </row>
    <row r="385" spans="2:9" ht="33.75" customHeight="1">
      <c r="B385" s="24" t="s">
        <v>306</v>
      </c>
    </row>
    <row r="386" spans="2:9" ht="33.75" customHeight="1">
      <c r="B386" s="233" t="s">
        <v>263</v>
      </c>
      <c r="C386" s="235" t="s">
        <v>264</v>
      </c>
      <c r="D386" s="237" t="s">
        <v>265</v>
      </c>
      <c r="E386" s="238"/>
      <c r="F386" s="238"/>
      <c r="G386" s="238"/>
      <c r="H386" s="238"/>
      <c r="I386" s="239"/>
    </row>
    <row r="387" spans="2:9" ht="118.5" customHeight="1">
      <c r="B387" s="234"/>
      <c r="C387" s="236"/>
      <c r="D387" s="33" t="s">
        <v>266</v>
      </c>
      <c r="E387" s="29" t="s">
        <v>267</v>
      </c>
      <c r="F387" s="29" t="s">
        <v>268</v>
      </c>
      <c r="G387" s="29" t="s">
        <v>269</v>
      </c>
      <c r="H387" s="29" t="s">
        <v>270</v>
      </c>
      <c r="I387" s="29" t="s">
        <v>271</v>
      </c>
    </row>
    <row r="388" spans="2:9" ht="98.25" customHeight="1">
      <c r="B388" s="28">
        <v>1</v>
      </c>
      <c r="C388" s="29" t="s">
        <v>307</v>
      </c>
      <c r="D388" s="12" t="s">
        <v>308</v>
      </c>
      <c r="E388" s="34" t="s">
        <v>309</v>
      </c>
      <c r="F388" s="35" t="s">
        <v>310</v>
      </c>
      <c r="G388" s="35" t="s">
        <v>311</v>
      </c>
      <c r="H388" s="35" t="s">
        <v>312</v>
      </c>
      <c r="I388" s="29" t="s">
        <v>278</v>
      </c>
    </row>
    <row r="390" spans="2:9" ht="33.75" customHeight="1">
      <c r="B390" s="23" t="s">
        <v>313</v>
      </c>
    </row>
    <row r="391" spans="2:9" ht="33.75" customHeight="1">
      <c r="B391" s="23" t="s">
        <v>314</v>
      </c>
    </row>
    <row r="392" spans="2:9" ht="33.75" customHeight="1">
      <c r="B392" s="23" t="s">
        <v>315</v>
      </c>
    </row>
    <row r="393" spans="2:9" ht="33.75" customHeight="1">
      <c r="B393" s="23" t="s">
        <v>316</v>
      </c>
    </row>
    <row r="394" spans="2:9" ht="33.75" customHeight="1">
      <c r="B394" s="23" t="s">
        <v>378</v>
      </c>
    </row>
    <row r="395" spans="2:9" ht="33.75" customHeight="1">
      <c r="B395" s="23" t="s">
        <v>210</v>
      </c>
    </row>
    <row r="396" spans="2:9" ht="33.75" customHeight="1">
      <c r="B396" s="31" t="s">
        <v>379</v>
      </c>
    </row>
    <row r="397" spans="2:9" ht="33.75" customHeight="1">
      <c r="B397" s="23" t="s">
        <v>212</v>
      </c>
    </row>
    <row r="398" spans="2:9" ht="33.75" customHeight="1">
      <c r="B398" s="23" t="s">
        <v>214</v>
      </c>
    </row>
    <row r="399" spans="2:9" ht="33.75" customHeight="1">
      <c r="B399" s="23" t="s">
        <v>380</v>
      </c>
    </row>
    <row r="400" spans="2:9" ht="33.75" customHeight="1">
      <c r="B400" s="23" t="s">
        <v>286</v>
      </c>
    </row>
    <row r="401" spans="2:2" ht="33.75" customHeight="1">
      <c r="B401" s="23" t="s">
        <v>317</v>
      </c>
    </row>
    <row r="402" spans="2:2" ht="33.75" customHeight="1">
      <c r="B402" s="23" t="s">
        <v>318</v>
      </c>
    </row>
    <row r="403" spans="2:2" ht="33.75" customHeight="1">
      <c r="B403" s="23" t="s">
        <v>319</v>
      </c>
    </row>
    <row r="404" spans="2:2" ht="33.75" customHeight="1">
      <c r="B404" s="23" t="s">
        <v>320</v>
      </c>
    </row>
    <row r="405" spans="2:2" ht="33.75" customHeight="1">
      <c r="B405" s="23" t="s">
        <v>321</v>
      </c>
    </row>
    <row r="406" spans="2:2" ht="33.75" customHeight="1">
      <c r="B406" s="23" t="s">
        <v>221</v>
      </c>
    </row>
    <row r="407" spans="2:2" ht="33.75" customHeight="1">
      <c r="B407" s="23" t="s">
        <v>400</v>
      </c>
    </row>
    <row r="408" spans="2:2" ht="33.75" customHeight="1">
      <c r="B408" s="23" t="s">
        <v>289</v>
      </c>
    </row>
    <row r="409" spans="2:2" ht="33.75" customHeight="1">
      <c r="B409" s="23" t="s">
        <v>290</v>
      </c>
    </row>
    <row r="410" spans="2:2" ht="33.75" customHeight="1">
      <c r="B410" s="23" t="s">
        <v>222</v>
      </c>
    </row>
    <row r="411" spans="2:2" ht="33.75" customHeight="1">
      <c r="B411" s="23" t="s">
        <v>223</v>
      </c>
    </row>
    <row r="412" spans="2:2" ht="78" customHeight="1">
      <c r="B412" s="36" t="s">
        <v>414</v>
      </c>
    </row>
    <row r="413" spans="2:2" ht="33.75" customHeight="1">
      <c r="B413" s="23" t="s">
        <v>225</v>
      </c>
    </row>
    <row r="414" spans="2:2" ht="33.75" customHeight="1">
      <c r="B414" s="23" t="s">
        <v>226</v>
      </c>
    </row>
    <row r="415" spans="2:2" ht="33.75" customHeight="1">
      <c r="B415" s="23" t="s">
        <v>382</v>
      </c>
    </row>
    <row r="416" spans="2:2" ht="33.75" customHeight="1">
      <c r="B416" s="23" t="s">
        <v>383</v>
      </c>
    </row>
    <row r="417" spans="2:2" ht="33.75" customHeight="1">
      <c r="B417" s="23" t="s">
        <v>415</v>
      </c>
    </row>
    <row r="418" spans="2:2" ht="33.75" customHeight="1">
      <c r="B418" s="31" t="s">
        <v>228</v>
      </c>
    </row>
    <row r="419" spans="2:2" ht="33.75" customHeight="1">
      <c r="B419" s="31" t="s">
        <v>229</v>
      </c>
    </row>
    <row r="420" spans="2:2" ht="33.75" customHeight="1">
      <c r="B420" s="23" t="s">
        <v>230</v>
      </c>
    </row>
    <row r="421" spans="2:2" ht="33.75" customHeight="1">
      <c r="B421" s="23" t="s">
        <v>416</v>
      </c>
    </row>
    <row r="422" spans="2:2" ht="33.75" customHeight="1">
      <c r="B422" s="23" t="s">
        <v>231</v>
      </c>
    </row>
    <row r="423" spans="2:2" ht="33.75" customHeight="1">
      <c r="B423" s="23" t="s">
        <v>232</v>
      </c>
    </row>
    <row r="424" spans="2:2" ht="33.75" customHeight="1">
      <c r="B424" s="23" t="s">
        <v>233</v>
      </c>
    </row>
    <row r="425" spans="2:2" ht="33.75" customHeight="1">
      <c r="B425" s="23" t="s">
        <v>234</v>
      </c>
    </row>
    <row r="426" spans="2:2" ht="33.75" customHeight="1">
      <c r="B426" s="23" t="s">
        <v>235</v>
      </c>
    </row>
    <row r="427" spans="2:2" ht="33.75" customHeight="1">
      <c r="B427" s="23" t="s">
        <v>386</v>
      </c>
    </row>
    <row r="428" spans="2:2" ht="33.75" customHeight="1">
      <c r="B428" s="23" t="s">
        <v>387</v>
      </c>
    </row>
    <row r="429" spans="2:2" ht="33.75" customHeight="1">
      <c r="B429" s="23" t="s">
        <v>417</v>
      </c>
    </row>
    <row r="430" spans="2:2" ht="33.75" customHeight="1">
      <c r="B430" s="24" t="s">
        <v>322</v>
      </c>
    </row>
    <row r="431" spans="2:2" ht="33.75" customHeight="1">
      <c r="B431" s="31" t="s">
        <v>237</v>
      </c>
    </row>
    <row r="432" spans="2:2" ht="33.75" customHeight="1">
      <c r="B432" s="31" t="s">
        <v>229</v>
      </c>
    </row>
    <row r="433" spans="2:2" ht="33.75" customHeight="1">
      <c r="B433" s="23" t="s">
        <v>230</v>
      </c>
    </row>
    <row r="434" spans="2:2" ht="33.75" customHeight="1">
      <c r="B434" s="23" t="s">
        <v>389</v>
      </c>
    </row>
    <row r="435" spans="2:2" ht="33.75" customHeight="1">
      <c r="B435" s="23" t="s">
        <v>323</v>
      </c>
    </row>
    <row r="436" spans="2:2" ht="33.75" customHeight="1">
      <c r="B436" s="23" t="s">
        <v>418</v>
      </c>
    </row>
    <row r="437" spans="2:2" ht="33.75" customHeight="1">
      <c r="B437" s="23" t="s">
        <v>324</v>
      </c>
    </row>
    <row r="438" spans="2:2" ht="33.75" customHeight="1">
      <c r="B438" s="23" t="s">
        <v>297</v>
      </c>
    </row>
    <row r="439" spans="2:2" ht="33.75" customHeight="1">
      <c r="B439" s="23" t="s">
        <v>298</v>
      </c>
    </row>
    <row r="440" spans="2:2" ht="33.75" customHeight="1">
      <c r="B440" s="23" t="s">
        <v>386</v>
      </c>
    </row>
    <row r="441" spans="2:2" ht="33.75" customHeight="1">
      <c r="B441" s="23" t="s">
        <v>391</v>
      </c>
    </row>
    <row r="442" spans="2:2" ht="33.75" customHeight="1">
      <c r="B442" s="23" t="s">
        <v>242</v>
      </c>
    </row>
    <row r="443" spans="2:2" ht="33.75" customHeight="1">
      <c r="B443" s="23" t="s">
        <v>419</v>
      </c>
    </row>
    <row r="444" spans="2:2" ht="33.75" customHeight="1">
      <c r="B444" s="31" t="s">
        <v>243</v>
      </c>
    </row>
    <row r="445" spans="2:2" ht="33.75" customHeight="1">
      <c r="B445" s="31" t="s">
        <v>299</v>
      </c>
    </row>
    <row r="446" spans="2:2" ht="33.75" customHeight="1">
      <c r="B446" s="31" t="s">
        <v>229</v>
      </c>
    </row>
    <row r="447" spans="2:2" ht="33.75" customHeight="1">
      <c r="B447" s="23" t="s">
        <v>300</v>
      </c>
    </row>
    <row r="448" spans="2:2" ht="33.75" customHeight="1">
      <c r="B448" s="23" t="s">
        <v>301</v>
      </c>
    </row>
    <row r="449" spans="2:2" ht="33.75" customHeight="1">
      <c r="B449" s="23" t="s">
        <v>406</v>
      </c>
    </row>
    <row r="450" spans="2:2" ht="33.75" customHeight="1">
      <c r="B450" s="23" t="s">
        <v>302</v>
      </c>
    </row>
    <row r="451" spans="2:2" ht="33.75" customHeight="1">
      <c r="B451" s="23" t="s">
        <v>244</v>
      </c>
    </row>
    <row r="452" spans="2:2" ht="33.75" customHeight="1">
      <c r="B452" s="23" t="s">
        <v>393</v>
      </c>
    </row>
    <row r="453" spans="2:2" ht="33.75" customHeight="1">
      <c r="B453" s="23" t="s">
        <v>245</v>
      </c>
    </row>
    <row r="454" spans="2:2" ht="33.75" customHeight="1">
      <c r="B454" s="31" t="s">
        <v>394</v>
      </c>
    </row>
    <row r="455" spans="2:2" ht="33.75" customHeight="1">
      <c r="B455" s="23" t="s">
        <v>420</v>
      </c>
    </row>
    <row r="456" spans="2:2" ht="33.75" customHeight="1">
      <c r="B456" s="23" t="s">
        <v>421</v>
      </c>
    </row>
    <row r="457" spans="2:2" ht="33.75" customHeight="1">
      <c r="B457" s="31" t="s">
        <v>246</v>
      </c>
    </row>
    <row r="458" spans="2:2" ht="33.75" customHeight="1">
      <c r="B458" s="23" t="s">
        <v>247</v>
      </c>
    </row>
    <row r="459" spans="2:2" ht="33.75" customHeight="1">
      <c r="B459" s="23" t="s">
        <v>248</v>
      </c>
    </row>
    <row r="460" spans="2:2" ht="33.75" customHeight="1">
      <c r="B460" s="23" t="s">
        <v>249</v>
      </c>
    </row>
    <row r="461" spans="2:2" ht="33.75" customHeight="1">
      <c r="B461" s="23" t="s">
        <v>250</v>
      </c>
    </row>
    <row r="462" spans="2:2" ht="33.75" customHeight="1">
      <c r="B462" s="24" t="s">
        <v>251</v>
      </c>
    </row>
    <row r="463" spans="2:2" ht="33.75" customHeight="1">
      <c r="B463" s="24" t="s">
        <v>252</v>
      </c>
    </row>
    <row r="464" spans="2:2" ht="33.75" customHeight="1">
      <c r="B464" s="23" t="s">
        <v>253</v>
      </c>
    </row>
    <row r="465" spans="2:2" ht="33.75" customHeight="1">
      <c r="B465" s="23" t="s">
        <v>254</v>
      </c>
    </row>
    <row r="466" spans="2:2" ht="33.75" customHeight="1">
      <c r="B466" s="23" t="s">
        <v>255</v>
      </c>
    </row>
    <row r="467" spans="2:2" ht="33.75" customHeight="1">
      <c r="B467" s="23" t="s">
        <v>256</v>
      </c>
    </row>
    <row r="468" spans="2:2" ht="33.75" customHeight="1">
      <c r="B468" s="23" t="s">
        <v>257</v>
      </c>
    </row>
    <row r="469" spans="2:2" ht="33.75" customHeight="1">
      <c r="B469" s="23" t="s">
        <v>422</v>
      </c>
    </row>
    <row r="470" spans="2:2" ht="33.75" customHeight="1">
      <c r="B470" s="23" t="s">
        <v>423</v>
      </c>
    </row>
    <row r="471" spans="2:2" ht="33.75" customHeight="1">
      <c r="B471" s="23" t="s">
        <v>424</v>
      </c>
    </row>
    <row r="472" spans="2:2" ht="33.75" customHeight="1">
      <c r="B472" s="23" t="s">
        <v>325</v>
      </c>
    </row>
    <row r="473" spans="2:2" ht="33.75" customHeight="1">
      <c r="B473" s="23" t="s">
        <v>425</v>
      </c>
    </row>
    <row r="474" spans="2:2" ht="33.75" customHeight="1">
      <c r="B474" s="23" t="s">
        <v>303</v>
      </c>
    </row>
    <row r="475" spans="2:2" ht="33.75" customHeight="1">
      <c r="B475" s="23" t="s">
        <v>326</v>
      </c>
    </row>
    <row r="476" spans="2:2" ht="33.75" customHeight="1">
      <c r="B476" s="23" t="s">
        <v>327</v>
      </c>
    </row>
    <row r="477" spans="2:2" ht="33.75" customHeight="1">
      <c r="B477" s="24" t="s">
        <v>328</v>
      </c>
    </row>
    <row r="478" spans="2:2" ht="33.75" customHeight="1">
      <c r="B478" s="24" t="s">
        <v>260</v>
      </c>
    </row>
    <row r="479" spans="2:2" ht="33.75" customHeight="1">
      <c r="B479" s="24" t="s">
        <v>261</v>
      </c>
    </row>
    <row r="480" spans="2:2" ht="33.75" customHeight="1">
      <c r="B480" s="24" t="s">
        <v>329</v>
      </c>
    </row>
    <row r="481" spans="2:9" ht="33.75" customHeight="1">
      <c r="B481" s="233" t="s">
        <v>263</v>
      </c>
      <c r="C481" s="235" t="s">
        <v>264</v>
      </c>
      <c r="D481" s="237" t="s">
        <v>265</v>
      </c>
      <c r="E481" s="238"/>
      <c r="F481" s="238"/>
      <c r="G481" s="238"/>
      <c r="H481" s="238"/>
      <c r="I481" s="239"/>
    </row>
    <row r="482" spans="2:9" ht="132" customHeight="1">
      <c r="B482" s="234"/>
      <c r="C482" s="236"/>
      <c r="D482" s="33" t="s">
        <v>266</v>
      </c>
      <c r="E482" s="29" t="s">
        <v>267</v>
      </c>
      <c r="F482" s="29" t="s">
        <v>268</v>
      </c>
      <c r="G482" s="29" t="s">
        <v>269</v>
      </c>
      <c r="H482" s="29" t="s">
        <v>270</v>
      </c>
      <c r="I482" s="29" t="s">
        <v>271</v>
      </c>
    </row>
    <row r="483" spans="2:9" ht="101.25" customHeight="1">
      <c r="B483" s="28">
        <v>1</v>
      </c>
      <c r="C483" s="29" t="s">
        <v>330</v>
      </c>
      <c r="D483" s="12" t="s">
        <v>331</v>
      </c>
      <c r="E483" s="34" t="s">
        <v>274</v>
      </c>
      <c r="F483" s="35" t="s">
        <v>332</v>
      </c>
      <c r="G483" s="35" t="s">
        <v>333</v>
      </c>
      <c r="H483" s="35" t="s">
        <v>334</v>
      </c>
      <c r="I483" s="29" t="s">
        <v>278</v>
      </c>
    </row>
  </sheetData>
  <sheetProtection password="CE28" sheet="1"/>
  <mergeCells count="15">
    <mergeCell ref="B481:B482"/>
    <mergeCell ref="C481:C482"/>
    <mergeCell ref="D481:I481"/>
    <mergeCell ref="B28:K28"/>
    <mergeCell ref="C92:D92"/>
    <mergeCell ref="B288:B289"/>
    <mergeCell ref="C288:C289"/>
    <mergeCell ref="D288:I288"/>
    <mergeCell ref="B37:H37"/>
    <mergeCell ref="B36:H36"/>
    <mergeCell ref="B1:F1"/>
    <mergeCell ref="B386:B387"/>
    <mergeCell ref="C386:C387"/>
    <mergeCell ref="D386:I386"/>
    <mergeCell ref="B25:E25"/>
  </mergeCells>
  <pageMargins left="0.7" right="0.7" top="0.75" bottom="0.75" header="0.3" footer="0.3"/>
  <pageSetup paperSize="9" scale="34" orientation="landscape" horizontalDpi="180" verticalDpi="180" r:id="rId1"/>
  <rowBreaks count="14" manualBreakCount="14">
    <brk id="23" max="16383" man="1"/>
    <brk id="52" max="16383" man="1"/>
    <brk id="79" max="16383" man="1"/>
    <brk id="108" max="16383" man="1"/>
    <brk id="136" max="16383" man="1"/>
    <brk id="168" max="16383" man="1"/>
    <brk id="207" max="16383" man="1"/>
    <brk id="245" max="16383" man="1"/>
    <brk id="283" max="16383" man="1"/>
    <brk id="309" max="16383" man="1"/>
    <brk id="344" max="16383" man="1"/>
    <brk id="381" max="16383" man="1"/>
    <brk id="410" max="16383" man="1"/>
    <brk id="446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4"/>
  <sheetViews>
    <sheetView view="pageBreakPreview" zoomScale="81" zoomScaleNormal="91" zoomScaleSheetLayoutView="81" workbookViewId="0">
      <selection activeCell="B3" sqref="B3:K3"/>
    </sheetView>
  </sheetViews>
  <sheetFormatPr defaultColWidth="9.109375" defaultRowHeight="14.4"/>
  <cols>
    <col min="1" max="10" width="9.109375" style="4"/>
    <col min="11" max="11" width="18" style="4" bestFit="1" customWidth="1"/>
    <col min="12" max="12" width="16.44140625" style="4" bestFit="1" customWidth="1"/>
    <col min="13" max="13" width="12.5546875" style="4" customWidth="1"/>
    <col min="14" max="16384" width="9.109375" style="4"/>
  </cols>
  <sheetData>
    <row r="1" spans="2:21" ht="30" customHeight="1">
      <c r="B1" s="245" t="s">
        <v>0</v>
      </c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2:21" ht="24.75" customHeight="1" thickBot="1">
      <c r="B2" s="10"/>
    </row>
    <row r="3" spans="2:21" ht="21.75" customHeight="1" thickTop="1" thickBot="1">
      <c r="B3" s="254" t="s">
        <v>553</v>
      </c>
      <c r="C3" s="254"/>
      <c r="D3" s="254"/>
      <c r="E3" s="254"/>
      <c r="F3" s="254"/>
      <c r="G3" s="254"/>
      <c r="H3" s="254"/>
      <c r="I3" s="254"/>
      <c r="J3" s="254"/>
      <c r="K3" s="254"/>
      <c r="L3" s="216">
        <v>450</v>
      </c>
      <c r="M3" s="37" t="s">
        <v>48</v>
      </c>
      <c r="N3" s="37"/>
      <c r="O3" s="37"/>
      <c r="P3" s="37"/>
      <c r="Q3" s="37"/>
      <c r="R3" s="37"/>
      <c r="S3" s="37"/>
      <c r="T3" s="37"/>
    </row>
    <row r="4" spans="2:21" ht="47.25" customHeight="1" thickTop="1">
      <c r="B4" s="252" t="s">
        <v>483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</row>
    <row r="5" spans="2:21" ht="44.25" customHeight="1">
      <c r="B5" s="252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08" t="s">
        <v>1</v>
      </c>
      <c r="P5" s="209" t="s">
        <v>2</v>
      </c>
      <c r="Q5" s="208" t="s">
        <v>3</v>
      </c>
      <c r="R5" s="209" t="s">
        <v>2</v>
      </c>
      <c r="S5" s="208" t="s">
        <v>4</v>
      </c>
      <c r="T5" s="209" t="s">
        <v>2</v>
      </c>
    </row>
    <row r="6" spans="2:21" ht="83.25" customHeight="1">
      <c r="B6" s="250" t="s">
        <v>5</v>
      </c>
      <c r="C6" s="251"/>
      <c r="D6" s="251"/>
      <c r="E6" s="251"/>
      <c r="F6" s="251"/>
      <c r="G6" s="251"/>
      <c r="H6" s="251"/>
      <c r="I6" s="251"/>
      <c r="J6" s="251"/>
      <c r="K6" s="248" t="s">
        <v>49</v>
      </c>
      <c r="L6" s="249" t="s">
        <v>6</v>
      </c>
      <c r="M6" s="249"/>
      <c r="N6" s="5"/>
      <c r="O6" s="210" t="s">
        <v>7</v>
      </c>
      <c r="P6" s="211">
        <v>2.9999999999999997E-4</v>
      </c>
      <c r="Q6" s="210" t="s">
        <v>8</v>
      </c>
      <c r="R6" s="209">
        <v>5.0000000000000001E-4</v>
      </c>
      <c r="S6" s="210" t="s">
        <v>9</v>
      </c>
      <c r="T6" s="211">
        <v>9.4000000000000004E-3</v>
      </c>
    </row>
    <row r="7" spans="2:21" ht="65.25" customHeight="1">
      <c r="B7" s="6"/>
      <c r="C7" s="6"/>
      <c r="D7" s="7"/>
      <c r="E7" s="6"/>
      <c r="F7" s="6"/>
      <c r="G7" s="6"/>
      <c r="H7" s="6"/>
      <c r="I7" s="6"/>
      <c r="J7" s="6"/>
      <c r="K7" s="248"/>
      <c r="L7" s="3" t="s">
        <v>10</v>
      </c>
      <c r="M7" s="3" t="s">
        <v>11</v>
      </c>
      <c r="N7" s="5"/>
      <c r="O7" s="210" t="s">
        <v>12</v>
      </c>
      <c r="P7" s="211">
        <v>5.6000000000000001E-2</v>
      </c>
      <c r="Q7" s="210" t="s">
        <v>13</v>
      </c>
      <c r="R7" s="209">
        <v>5.3E-3</v>
      </c>
      <c r="S7" s="210" t="s">
        <v>14</v>
      </c>
      <c r="T7" s="212">
        <v>2.5999999999999999E-3</v>
      </c>
    </row>
    <row r="8" spans="2:21" ht="66.599999999999994">
      <c r="B8" s="8" t="s">
        <v>15</v>
      </c>
      <c r="C8" s="8"/>
      <c r="D8" s="6"/>
      <c r="E8" s="8"/>
      <c r="F8" s="8"/>
      <c r="G8" s="8"/>
      <c r="H8" s="8"/>
      <c r="I8" s="8"/>
      <c r="J8" s="8"/>
      <c r="K8" s="40">
        <f>SUM(K9+K10+K11+K12)</f>
        <v>67.760999999999996</v>
      </c>
      <c r="L8" s="38">
        <f>SUM(L9+L10+L11+L12)</f>
        <v>0.15057999999999999</v>
      </c>
      <c r="M8" s="39">
        <f>K8*300</f>
        <v>20328.3</v>
      </c>
      <c r="N8" s="5"/>
      <c r="O8" s="210" t="s">
        <v>16</v>
      </c>
      <c r="P8" s="211">
        <v>1.32E-3</v>
      </c>
      <c r="Q8" s="210" t="s">
        <v>17</v>
      </c>
      <c r="R8" s="212">
        <v>3.5999999999999999E-3</v>
      </c>
      <c r="S8" s="210" t="s">
        <v>18</v>
      </c>
      <c r="T8" s="211">
        <v>2.9999999999999997E-4</v>
      </c>
    </row>
    <row r="9" spans="2:21" ht="42.75" customHeight="1">
      <c r="B9" s="246" t="s">
        <v>566</v>
      </c>
      <c r="C9" s="246"/>
      <c r="D9" s="8"/>
      <c r="E9" s="8"/>
      <c r="F9" s="8"/>
      <c r="G9" s="8"/>
      <c r="H9" s="8"/>
      <c r="I9" s="8"/>
      <c r="J9" s="8"/>
      <c r="K9" s="41">
        <f>L9*L3</f>
        <v>48.878999999999998</v>
      </c>
      <c r="L9" s="1">
        <f>SUM(P6:P9)</f>
        <v>0.10861999999999999</v>
      </c>
      <c r="M9" s="2">
        <f>K9*300</f>
        <v>14663.699999999999</v>
      </c>
      <c r="N9" s="5"/>
      <c r="O9" s="210" t="s">
        <v>19</v>
      </c>
      <c r="P9" s="211">
        <v>5.0999999999999997E-2</v>
      </c>
      <c r="Q9" s="210" t="s">
        <v>20</v>
      </c>
      <c r="R9" s="211">
        <v>1E-4</v>
      </c>
      <c r="S9" s="210" t="s">
        <v>21</v>
      </c>
      <c r="T9" s="213">
        <v>0.01</v>
      </c>
    </row>
    <row r="10" spans="2:21" ht="45">
      <c r="B10" s="246" t="s">
        <v>567</v>
      </c>
      <c r="C10" s="246"/>
      <c r="D10" s="8"/>
      <c r="E10" s="8"/>
      <c r="F10" s="8"/>
      <c r="G10" s="8"/>
      <c r="H10" s="8"/>
      <c r="I10" s="8"/>
      <c r="J10" s="8"/>
      <c r="K10" s="41">
        <f>L10*L3</f>
        <v>5.5619999999999994</v>
      </c>
      <c r="L10" s="1">
        <f>SUM(R6:R11)</f>
        <v>1.2359999999999999E-2</v>
      </c>
      <c r="M10" s="2">
        <f>K10*300</f>
        <v>1668.6</v>
      </c>
      <c r="N10" s="5"/>
      <c r="O10" s="213"/>
      <c r="P10" s="211"/>
      <c r="Q10" s="210" t="s">
        <v>22</v>
      </c>
      <c r="R10" s="209">
        <v>9.6000000000000002E-4</v>
      </c>
      <c r="S10" s="210" t="s">
        <v>23</v>
      </c>
      <c r="T10" s="213">
        <v>1E-4</v>
      </c>
    </row>
    <row r="11" spans="2:21" ht="53.25" customHeight="1">
      <c r="B11" s="246" t="s">
        <v>568</v>
      </c>
      <c r="C11" s="246"/>
      <c r="D11" s="8"/>
      <c r="E11" s="8"/>
      <c r="F11" s="8"/>
      <c r="G11" s="8"/>
      <c r="H11" s="8"/>
      <c r="I11" s="8"/>
      <c r="J11" s="8"/>
      <c r="K11" s="41">
        <f>L11*L3</f>
        <v>9.8999999999999986</v>
      </c>
      <c r="L11" s="1">
        <f>SUM(T6+T7+T9)</f>
        <v>2.1999999999999999E-2</v>
      </c>
      <c r="M11" s="2">
        <f>K11*300</f>
        <v>2969.9999999999995</v>
      </c>
      <c r="N11" s="5"/>
      <c r="O11" s="213"/>
      <c r="P11" s="211"/>
      <c r="Q11" s="210" t="s">
        <v>24</v>
      </c>
      <c r="R11" s="211">
        <v>1.9E-3</v>
      </c>
      <c r="S11" s="210" t="s">
        <v>25</v>
      </c>
      <c r="T11" s="213">
        <v>7.6E-3</v>
      </c>
    </row>
    <row r="12" spans="2:21" ht="49.5" customHeight="1">
      <c r="B12" s="246" t="s">
        <v>569</v>
      </c>
      <c r="C12" s="247"/>
      <c r="D12" s="247"/>
      <c r="E12" s="247"/>
      <c r="F12" s="247"/>
      <c r="G12" s="247"/>
      <c r="H12" s="247"/>
      <c r="I12" s="247"/>
      <c r="J12" s="247"/>
      <c r="K12" s="41">
        <f>L12*L3</f>
        <v>3.42</v>
      </c>
      <c r="L12" s="1">
        <f>T11</f>
        <v>7.6E-3</v>
      </c>
      <c r="M12" s="2">
        <f>K12*300</f>
        <v>1026</v>
      </c>
      <c r="N12" s="5"/>
      <c r="O12" s="5"/>
      <c r="P12" s="5"/>
      <c r="Q12" s="5"/>
      <c r="R12" s="5"/>
      <c r="S12" s="5"/>
      <c r="T12" s="5"/>
    </row>
    <row r="13" spans="2:21" ht="39" customHeight="1">
      <c r="B13" s="246"/>
      <c r="C13" s="247"/>
      <c r="D13" s="247"/>
      <c r="E13" s="247"/>
      <c r="F13" s="247"/>
      <c r="G13" s="247"/>
      <c r="H13" s="247"/>
      <c r="I13" s="247"/>
      <c r="J13" s="247"/>
      <c r="K13" s="43"/>
      <c r="L13" s="42"/>
      <c r="M13" s="43"/>
      <c r="N13" s="5"/>
      <c r="O13" s="5"/>
      <c r="P13" s="5"/>
      <c r="Q13" s="5"/>
      <c r="R13" s="5"/>
      <c r="S13" s="5"/>
      <c r="T13" s="5"/>
    </row>
    <row r="14" spans="2:21" ht="18">
      <c r="B14" s="9"/>
      <c r="C14" s="9"/>
      <c r="D14" s="6"/>
      <c r="E14" s="9"/>
      <c r="F14" s="9"/>
      <c r="G14" s="9"/>
      <c r="H14" s="9"/>
      <c r="I14" s="9"/>
      <c r="J14" s="9"/>
      <c r="K14" s="5"/>
      <c r="L14" s="5"/>
      <c r="M14" s="5"/>
      <c r="N14" s="5"/>
      <c r="O14" s="5"/>
      <c r="P14" s="5"/>
      <c r="Q14" s="5"/>
      <c r="R14" s="5"/>
      <c r="S14" s="5"/>
      <c r="T14" s="5"/>
    </row>
  </sheetData>
  <sheetProtection password="CE28" sheet="1"/>
  <mergeCells count="12">
    <mergeCell ref="B1:U1"/>
    <mergeCell ref="B9:C9"/>
    <mergeCell ref="B10:C10"/>
    <mergeCell ref="B11:C11"/>
    <mergeCell ref="B13:J13"/>
    <mergeCell ref="K6:K7"/>
    <mergeCell ref="L6:M6"/>
    <mergeCell ref="B6:J6"/>
    <mergeCell ref="B5:N5"/>
    <mergeCell ref="B3:K3"/>
    <mergeCell ref="B4:T4"/>
    <mergeCell ref="B12:J12"/>
  </mergeCells>
  <pageMargins left="0.7" right="0.7" top="0.75" bottom="0.75" header="0.3" footer="0.3"/>
  <pageSetup paperSize="9" scale="57" orientation="landscape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15"/>
  <sheetViews>
    <sheetView view="pageBreakPreview" topLeftCell="B1" zoomScale="73" zoomScaleNormal="78" zoomScaleSheetLayoutView="73" workbookViewId="0">
      <selection activeCell="B1" sqref="B1:V1"/>
    </sheetView>
  </sheetViews>
  <sheetFormatPr defaultColWidth="9.109375" defaultRowHeight="14.4"/>
  <cols>
    <col min="1" max="10" width="9.109375" style="4"/>
    <col min="11" max="11" width="18.33203125" style="4" bestFit="1" customWidth="1"/>
    <col min="12" max="12" width="16.6640625" style="4" bestFit="1" customWidth="1"/>
    <col min="13" max="13" width="12.5546875" style="4" customWidth="1"/>
    <col min="14" max="14" width="6.88671875" style="4" customWidth="1"/>
    <col min="15" max="15" width="13.33203125" style="4" customWidth="1"/>
    <col min="16" max="16" width="12.5546875" style="4" bestFit="1" customWidth="1"/>
    <col min="17" max="17" width="9.109375" style="4"/>
    <col min="18" max="18" width="15" style="4" bestFit="1" customWidth="1"/>
    <col min="19" max="19" width="9.109375" style="4"/>
    <col min="20" max="20" width="15" style="4" bestFit="1" customWidth="1"/>
    <col min="21" max="21" width="9.109375" style="4"/>
    <col min="22" max="22" width="12.6640625" style="4" bestFit="1" customWidth="1"/>
    <col min="23" max="16384" width="9.109375" style="4"/>
  </cols>
  <sheetData>
    <row r="1" spans="2:22" ht="30" customHeight="1">
      <c r="B1" s="245" t="s">
        <v>0</v>
      </c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</row>
    <row r="2" spans="2:22" ht="24.75" customHeight="1" thickBot="1">
      <c r="B2" s="10"/>
    </row>
    <row r="3" spans="2:22" ht="21.75" customHeight="1" thickTop="1" thickBot="1">
      <c r="B3" s="254" t="s">
        <v>557</v>
      </c>
      <c r="C3" s="254"/>
      <c r="D3" s="254"/>
      <c r="E3" s="254"/>
      <c r="F3" s="254"/>
      <c r="G3" s="254"/>
      <c r="H3" s="254"/>
      <c r="I3" s="254"/>
      <c r="J3" s="254"/>
      <c r="K3" s="254"/>
      <c r="L3" s="216">
        <v>60</v>
      </c>
      <c r="M3" s="37" t="s">
        <v>479</v>
      </c>
      <c r="N3" s="37"/>
      <c r="O3" s="37"/>
      <c r="P3" s="37"/>
      <c r="Q3" s="37"/>
      <c r="R3" s="37"/>
      <c r="S3" s="37"/>
      <c r="T3" s="37"/>
    </row>
    <row r="4" spans="2:22" ht="63.75" customHeight="1" thickTop="1">
      <c r="B4" s="252" t="s">
        <v>483</v>
      </c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</row>
    <row r="5" spans="2:22" ht="27" customHeight="1">
      <c r="B5" s="252"/>
      <c r="C5" s="253"/>
      <c r="D5" s="253"/>
      <c r="E5" s="253"/>
      <c r="F5" s="253"/>
      <c r="G5" s="253"/>
      <c r="H5" s="253"/>
      <c r="I5" s="253"/>
      <c r="J5" s="253"/>
      <c r="K5" s="253"/>
      <c r="L5" s="253"/>
      <c r="M5" s="253"/>
      <c r="N5" s="253"/>
      <c r="O5" s="208" t="s">
        <v>1</v>
      </c>
      <c r="P5" s="209" t="s">
        <v>2</v>
      </c>
      <c r="Q5" s="208" t="s">
        <v>3</v>
      </c>
      <c r="R5" s="209" t="s">
        <v>2</v>
      </c>
      <c r="S5" s="208" t="s">
        <v>4</v>
      </c>
      <c r="T5" s="209" t="s">
        <v>2</v>
      </c>
      <c r="U5" s="208" t="s">
        <v>474</v>
      </c>
      <c r="V5" s="209" t="s">
        <v>2</v>
      </c>
    </row>
    <row r="6" spans="2:22" ht="51" customHeight="1">
      <c r="B6" s="250" t="s">
        <v>5</v>
      </c>
      <c r="C6" s="251"/>
      <c r="D6" s="251"/>
      <c r="E6" s="251"/>
      <c r="F6" s="251"/>
      <c r="G6" s="251"/>
      <c r="H6" s="251"/>
      <c r="I6" s="251"/>
      <c r="J6" s="251"/>
      <c r="K6" s="248" t="s">
        <v>49</v>
      </c>
      <c r="L6" s="249" t="s">
        <v>6</v>
      </c>
      <c r="M6" s="249"/>
      <c r="N6" s="5"/>
      <c r="O6" s="210" t="s">
        <v>7</v>
      </c>
      <c r="P6" s="211"/>
      <c r="Q6" s="210" t="s">
        <v>8</v>
      </c>
      <c r="R6" s="209">
        <v>1.8082191780821918E-3</v>
      </c>
      <c r="S6" s="210" t="s">
        <v>9</v>
      </c>
      <c r="T6" s="211">
        <v>7.1506849315068496E-2</v>
      </c>
      <c r="U6" s="4" t="s">
        <v>475</v>
      </c>
      <c r="V6" s="214">
        <v>1.0958904109589041E-4</v>
      </c>
    </row>
    <row r="7" spans="2:22" ht="50.25" customHeight="1">
      <c r="B7" s="6"/>
      <c r="C7" s="6"/>
      <c r="D7" s="7"/>
      <c r="E7" s="6"/>
      <c r="F7" s="6"/>
      <c r="G7" s="6"/>
      <c r="H7" s="6"/>
      <c r="I7" s="6"/>
      <c r="J7" s="6"/>
      <c r="K7" s="248"/>
      <c r="L7" s="3" t="s">
        <v>10</v>
      </c>
      <c r="M7" s="3" t="s">
        <v>11</v>
      </c>
      <c r="N7" s="5"/>
      <c r="O7" s="210" t="s">
        <v>12</v>
      </c>
      <c r="P7" s="215">
        <v>0.36164383561643837</v>
      </c>
      <c r="Q7" s="210" t="s">
        <v>13</v>
      </c>
      <c r="R7" s="209">
        <v>4.4931506849315066E-2</v>
      </c>
      <c r="S7" s="210" t="s">
        <v>14</v>
      </c>
      <c r="T7" s="212">
        <v>2.5999999999999999E-3</v>
      </c>
    </row>
    <row r="8" spans="2:22" ht="45">
      <c r="B8" s="8" t="s">
        <v>15</v>
      </c>
      <c r="C8" s="8"/>
      <c r="D8" s="6"/>
      <c r="E8" s="8"/>
      <c r="F8" s="8"/>
      <c r="G8" s="8"/>
      <c r="H8" s="8"/>
      <c r="I8" s="8"/>
      <c r="J8" s="8"/>
      <c r="K8" s="40">
        <f>SUM(K9+K11+K12+K13)</f>
        <v>58.248575342465756</v>
      </c>
      <c r="L8" s="38">
        <f>SUM(L9+L11+L12+L13)</f>
        <v>0.97080958904109582</v>
      </c>
      <c r="M8" s="39">
        <f t="shared" ref="M8:M13" si="0">K8*300</f>
        <v>17474.572602739725</v>
      </c>
      <c r="N8" s="5"/>
      <c r="O8" s="210" t="s">
        <v>16</v>
      </c>
      <c r="P8" s="215">
        <v>1.4794520547945207E-2</v>
      </c>
      <c r="Q8" s="210" t="s">
        <v>17</v>
      </c>
      <c r="R8" s="212">
        <v>4.1643835616438356E-2</v>
      </c>
      <c r="S8" s="210" t="s">
        <v>18</v>
      </c>
      <c r="T8" s="211"/>
    </row>
    <row r="9" spans="2:22" ht="42.75" customHeight="1">
      <c r="B9" s="246" t="s">
        <v>566</v>
      </c>
      <c r="C9" s="246"/>
      <c r="D9" s="8"/>
      <c r="E9" s="8"/>
      <c r="F9" s="8"/>
      <c r="G9" s="8"/>
      <c r="H9" s="8"/>
      <c r="I9" s="8"/>
      <c r="J9" s="8"/>
      <c r="K9" s="41">
        <f>L9*L3</f>
        <v>43.627397260273973</v>
      </c>
      <c r="L9" s="1">
        <f>SUM(P6:P9)</f>
        <v>0.72712328767123291</v>
      </c>
      <c r="M9" s="2">
        <f t="shared" si="0"/>
        <v>13088.219178082192</v>
      </c>
      <c r="N9" s="5"/>
      <c r="O9" s="210" t="s">
        <v>19</v>
      </c>
      <c r="P9" s="215">
        <v>0.35068493150684932</v>
      </c>
      <c r="Q9" s="210" t="s">
        <v>20</v>
      </c>
      <c r="R9" s="211">
        <v>1E-4</v>
      </c>
      <c r="S9" s="210" t="s">
        <v>21</v>
      </c>
      <c r="T9" s="213">
        <v>4.4931506849315066E-2</v>
      </c>
    </row>
    <row r="10" spans="2:22" ht="57" customHeight="1">
      <c r="B10" s="246" t="s">
        <v>570</v>
      </c>
      <c r="C10" s="246"/>
      <c r="D10" s="8"/>
      <c r="E10" s="8"/>
      <c r="F10" s="8"/>
      <c r="G10" s="8"/>
      <c r="H10" s="8"/>
      <c r="I10" s="8"/>
      <c r="J10" s="8"/>
      <c r="K10" s="41">
        <f>L10*L3</f>
        <v>19.726027397260275</v>
      </c>
      <c r="L10" s="1">
        <f>SUM(P11)</f>
        <v>0.32876712328767121</v>
      </c>
      <c r="M10" s="2">
        <f t="shared" si="0"/>
        <v>5917.8082191780823</v>
      </c>
      <c r="N10" s="5"/>
      <c r="O10" s="210"/>
      <c r="P10" s="215"/>
      <c r="Q10" s="210"/>
      <c r="R10" s="211"/>
      <c r="S10" s="210"/>
      <c r="T10" s="213"/>
    </row>
    <row r="11" spans="2:22" ht="45">
      <c r="B11" s="246" t="s">
        <v>567</v>
      </c>
      <c r="C11" s="246"/>
      <c r="D11" s="8"/>
      <c r="E11" s="8"/>
      <c r="F11" s="8"/>
      <c r="G11" s="8"/>
      <c r="H11" s="8"/>
      <c r="I11" s="8"/>
      <c r="J11" s="8"/>
      <c r="K11" s="41">
        <f>L11*L3</f>
        <v>7.0350410958904108</v>
      </c>
      <c r="L11" s="1">
        <f>SUM(R6:R12)</f>
        <v>0.11725068493150685</v>
      </c>
      <c r="M11" s="2">
        <f t="shared" si="0"/>
        <v>2110.5123287671231</v>
      </c>
      <c r="N11" s="5"/>
      <c r="O11" s="213" t="s">
        <v>62</v>
      </c>
      <c r="P11" s="215">
        <v>0.32876712328767121</v>
      </c>
      <c r="Q11" s="210" t="s">
        <v>22</v>
      </c>
      <c r="R11" s="209">
        <v>1.0958904109589041E-2</v>
      </c>
      <c r="S11" s="210" t="s">
        <v>23</v>
      </c>
      <c r="T11" s="213">
        <v>8.2191780821917802E-4</v>
      </c>
    </row>
    <row r="12" spans="2:22" ht="53.25" customHeight="1">
      <c r="B12" s="246" t="s">
        <v>568</v>
      </c>
      <c r="C12" s="246"/>
      <c r="D12" s="8"/>
      <c r="E12" s="8"/>
      <c r="F12" s="8"/>
      <c r="G12" s="8"/>
      <c r="H12" s="8"/>
      <c r="I12" s="8"/>
      <c r="J12" s="8"/>
      <c r="K12" s="41">
        <f>L12*L3</f>
        <v>7.1423013698630147</v>
      </c>
      <c r="L12" s="1">
        <f>SUM(T6+T7+T9)</f>
        <v>0.11903835616438357</v>
      </c>
      <c r="M12" s="2">
        <f t="shared" si="0"/>
        <v>2142.6904109589045</v>
      </c>
      <c r="N12" s="5"/>
      <c r="O12" s="213"/>
      <c r="P12" s="211"/>
      <c r="Q12" s="210" t="s">
        <v>24</v>
      </c>
      <c r="R12" s="211">
        <v>1.7808219178082191E-2</v>
      </c>
      <c r="S12" s="210" t="s">
        <v>25</v>
      </c>
      <c r="T12" s="213">
        <v>7.3972602739726034E-3</v>
      </c>
    </row>
    <row r="13" spans="2:22" ht="49.5" customHeight="1">
      <c r="B13" s="246" t="s">
        <v>569</v>
      </c>
      <c r="C13" s="247"/>
      <c r="D13" s="247"/>
      <c r="E13" s="247"/>
      <c r="F13" s="247"/>
      <c r="G13" s="247"/>
      <c r="H13" s="247"/>
      <c r="I13" s="247"/>
      <c r="J13" s="247"/>
      <c r="K13" s="41">
        <f>L13*L3</f>
        <v>0.44383561643835623</v>
      </c>
      <c r="L13" s="1">
        <f>T12</f>
        <v>7.3972602739726034E-3</v>
      </c>
      <c r="M13" s="2">
        <f t="shared" si="0"/>
        <v>133.15068493150687</v>
      </c>
      <c r="N13" s="5"/>
      <c r="O13" s="5"/>
      <c r="P13" s="5"/>
      <c r="Q13" s="5"/>
      <c r="R13" s="5"/>
      <c r="S13" s="5"/>
      <c r="T13" s="5"/>
    </row>
    <row r="14" spans="2:22" ht="39" customHeight="1">
      <c r="B14" s="256" t="s">
        <v>571</v>
      </c>
      <c r="C14" s="257"/>
      <c r="D14" s="257"/>
      <c r="E14" s="257"/>
      <c r="F14" s="257"/>
      <c r="G14" s="257"/>
      <c r="H14" s="257"/>
      <c r="I14" s="257"/>
      <c r="J14" s="257"/>
      <c r="K14" s="230">
        <f>L14*L3</f>
        <v>6.5753424657534251E-3</v>
      </c>
      <c r="L14" s="231">
        <f>V6</f>
        <v>1.0958904109589041E-4</v>
      </c>
      <c r="M14" s="230">
        <f>L14*L3</f>
        <v>6.5753424657534251E-3</v>
      </c>
      <c r="N14" s="229"/>
      <c r="O14" s="5"/>
      <c r="P14" s="5"/>
      <c r="Q14" s="5"/>
      <c r="R14" s="5"/>
      <c r="S14" s="5"/>
      <c r="T14" s="5"/>
    </row>
    <row r="15" spans="2:22" ht="18">
      <c r="B15" s="9"/>
      <c r="C15" s="9"/>
      <c r="D15" s="6"/>
      <c r="E15" s="9"/>
      <c r="F15" s="9"/>
      <c r="G15" s="9"/>
      <c r="H15" s="9"/>
      <c r="I15" s="9"/>
      <c r="J15" s="9"/>
      <c r="K15" s="5"/>
      <c r="L15" s="5"/>
      <c r="M15" s="5"/>
      <c r="N15" s="5"/>
      <c r="O15" s="5"/>
      <c r="P15" s="5"/>
      <c r="Q15" s="5"/>
      <c r="R15" s="5"/>
      <c r="S15" s="5"/>
      <c r="T15" s="5"/>
    </row>
  </sheetData>
  <sheetProtection password="CE28" sheet="1"/>
  <mergeCells count="13">
    <mergeCell ref="B12:C12"/>
    <mergeCell ref="B13:J13"/>
    <mergeCell ref="B10:C10"/>
    <mergeCell ref="B14:J14"/>
    <mergeCell ref="B1:U1"/>
    <mergeCell ref="B3:K3"/>
    <mergeCell ref="B4:T4"/>
    <mergeCell ref="B5:N5"/>
    <mergeCell ref="B6:J6"/>
    <mergeCell ref="K6:K7"/>
    <mergeCell ref="L6:M6"/>
    <mergeCell ref="B9:C9"/>
    <mergeCell ref="B11:C1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I127"/>
  <sheetViews>
    <sheetView tabSelected="1" view="pageBreakPreview" topLeftCell="B7" zoomScale="62" zoomScaleNormal="69" zoomScaleSheetLayoutView="62" workbookViewId="0">
      <selection activeCell="B1" sqref="B1:AB1"/>
    </sheetView>
  </sheetViews>
  <sheetFormatPr defaultColWidth="9.109375" defaultRowHeight="13.8"/>
  <cols>
    <col min="1" max="1" width="9.109375" style="59"/>
    <col min="2" max="2" width="5.5546875" style="59" customWidth="1"/>
    <col min="3" max="3" width="11.5546875" style="59" customWidth="1"/>
    <col min="4" max="5" width="9.109375" style="59"/>
    <col min="6" max="6" width="6.88671875" style="59" customWidth="1"/>
    <col min="7" max="7" width="5.6640625" style="59" customWidth="1"/>
    <col min="8" max="8" width="5.88671875" style="59" customWidth="1"/>
    <col min="9" max="9" width="4" style="59" customWidth="1"/>
    <col min="10" max="10" width="5.44140625" style="59" customWidth="1"/>
    <col min="11" max="11" width="3.6640625" style="59" customWidth="1"/>
    <col min="12" max="12" width="4.33203125" style="59" customWidth="1"/>
    <col min="13" max="13" width="7" style="59" customWidth="1"/>
    <col min="14" max="14" width="16.44140625" style="59" customWidth="1"/>
    <col min="15" max="15" width="16.109375" style="59" customWidth="1"/>
    <col min="16" max="16" width="13.44140625" style="59" customWidth="1"/>
    <col min="17" max="17" width="15.44140625" style="59" customWidth="1"/>
    <col min="18" max="18" width="6.6640625" style="59" customWidth="1"/>
    <col min="19" max="19" width="9.44140625" style="59" customWidth="1"/>
    <col min="20" max="20" width="9.33203125" style="59" customWidth="1"/>
    <col min="21" max="21" width="12.88671875" style="59" customWidth="1"/>
    <col min="22" max="22" width="9.109375" style="59" customWidth="1"/>
    <col min="23" max="23" width="12.33203125" style="59" customWidth="1"/>
    <col min="24" max="24" width="30.5546875" style="59" customWidth="1"/>
    <col min="25" max="25" width="10.44140625" style="59" customWidth="1"/>
    <col min="26" max="26" width="8.5546875" style="59" customWidth="1"/>
    <col min="27" max="27" width="21" style="59" customWidth="1"/>
    <col min="28" max="28" width="8.44140625" style="59" customWidth="1"/>
    <col min="29" max="16384" width="9.109375" style="59"/>
  </cols>
  <sheetData>
    <row r="1" spans="2:28" ht="45.75" customHeight="1">
      <c r="C1" s="272" t="s">
        <v>495</v>
      </c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7" t="s">
        <v>109</v>
      </c>
      <c r="AB1" s="258"/>
    </row>
    <row r="2" spans="2:28" ht="22.5" customHeight="1">
      <c r="C2" s="278" t="s">
        <v>558</v>
      </c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</row>
    <row r="3" spans="2:28" ht="21" customHeight="1">
      <c r="B3" s="270" t="s">
        <v>524</v>
      </c>
      <c r="C3" s="275" t="s">
        <v>429</v>
      </c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104"/>
      <c r="R3" s="274" t="s">
        <v>508</v>
      </c>
      <c r="S3" s="274"/>
      <c r="T3" s="274"/>
      <c r="U3" s="274"/>
      <c r="V3" s="274"/>
      <c r="W3" s="274"/>
      <c r="X3" s="274"/>
      <c r="Y3" s="274"/>
      <c r="Z3" s="274"/>
      <c r="AA3" s="274"/>
    </row>
    <row r="4" spans="2:28" ht="350.25" customHeight="1">
      <c r="B4" s="271"/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170" t="s">
        <v>504</v>
      </c>
      <c r="Q4" s="171" t="s">
        <v>520</v>
      </c>
      <c r="R4" s="172" t="s">
        <v>527</v>
      </c>
      <c r="S4" s="173" t="s">
        <v>511</v>
      </c>
      <c r="T4" s="174" t="s">
        <v>426</v>
      </c>
      <c r="U4" s="175" t="s">
        <v>512</v>
      </c>
      <c r="V4" s="176" t="s">
        <v>519</v>
      </c>
      <c r="W4" s="177" t="s">
        <v>518</v>
      </c>
      <c r="X4" s="171" t="s">
        <v>506</v>
      </c>
      <c r="Y4" s="178" t="s">
        <v>46</v>
      </c>
      <c r="Z4" s="179" t="s">
        <v>516</v>
      </c>
      <c r="AA4" s="179" t="s">
        <v>517</v>
      </c>
      <c r="AB4" s="180" t="s">
        <v>507</v>
      </c>
    </row>
    <row r="5" spans="2:28" s="105" customFormat="1" ht="18" customHeight="1">
      <c r="B5" s="48">
        <v>1</v>
      </c>
      <c r="C5" s="48"/>
      <c r="D5" s="48"/>
      <c r="E5" s="48"/>
      <c r="F5" s="48">
        <v>2</v>
      </c>
      <c r="G5" s="48"/>
      <c r="H5" s="48"/>
      <c r="I5" s="48"/>
      <c r="J5" s="48"/>
      <c r="K5" s="48"/>
      <c r="L5" s="48"/>
      <c r="M5" s="48"/>
      <c r="N5" s="48"/>
      <c r="O5" s="48"/>
      <c r="P5" s="48">
        <v>3</v>
      </c>
      <c r="Q5" s="47">
        <v>4</v>
      </c>
      <c r="R5" s="47">
        <v>5</v>
      </c>
      <c r="S5" s="47">
        <v>6</v>
      </c>
      <c r="T5" s="47">
        <v>7</v>
      </c>
      <c r="U5" s="47">
        <v>8</v>
      </c>
      <c r="V5" s="47">
        <v>9</v>
      </c>
      <c r="W5" s="47">
        <v>10</v>
      </c>
      <c r="X5" s="47">
        <v>11</v>
      </c>
      <c r="Y5" s="47">
        <v>12</v>
      </c>
      <c r="Z5" s="47">
        <v>14</v>
      </c>
      <c r="AA5" s="105">
        <v>15</v>
      </c>
      <c r="AB5" s="105">
        <v>16</v>
      </c>
    </row>
    <row r="6" spans="2:28" s="105" customFormat="1" ht="21" customHeight="1">
      <c r="B6" s="106"/>
      <c r="C6" s="280" t="s">
        <v>482</v>
      </c>
      <c r="D6" s="281"/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</row>
    <row r="7" spans="2:28" ht="17.399999999999999">
      <c r="B7" s="107" t="s">
        <v>27</v>
      </c>
      <c r="C7" s="262" t="s">
        <v>529</v>
      </c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  <c r="O7" s="262"/>
      <c r="P7" s="108">
        <v>1</v>
      </c>
      <c r="Q7" s="108"/>
      <c r="R7" s="109"/>
      <c r="S7" s="109">
        <v>1</v>
      </c>
      <c r="T7" s="54"/>
      <c r="U7" s="109">
        <v>1</v>
      </c>
      <c r="V7" s="54"/>
      <c r="W7" s="51"/>
      <c r="X7" s="51"/>
      <c r="Y7" s="51"/>
      <c r="Z7" s="112"/>
      <c r="AA7" s="112">
        <v>1</v>
      </c>
      <c r="AB7" s="113"/>
    </row>
    <row r="8" spans="2:28" ht="17.399999999999999">
      <c r="B8" s="107" t="s">
        <v>28</v>
      </c>
      <c r="C8" s="262" t="s">
        <v>530</v>
      </c>
      <c r="D8" s="262"/>
      <c r="E8" s="262"/>
      <c r="F8" s="262"/>
      <c r="G8" s="262"/>
      <c r="H8" s="262"/>
      <c r="I8" s="262"/>
      <c r="J8" s="262"/>
      <c r="K8" s="262"/>
      <c r="L8" s="262"/>
      <c r="M8" s="262"/>
      <c r="N8" s="262"/>
      <c r="O8" s="262"/>
      <c r="P8" s="108">
        <v>1</v>
      </c>
      <c r="Q8" s="108"/>
      <c r="R8" s="109"/>
      <c r="S8" s="109">
        <v>1</v>
      </c>
      <c r="T8" s="54"/>
      <c r="U8" s="109">
        <v>1</v>
      </c>
      <c r="V8" s="54"/>
      <c r="W8" s="51"/>
      <c r="X8" s="51"/>
      <c r="Y8" s="51"/>
      <c r="Z8" s="112"/>
      <c r="AA8" s="112">
        <v>1</v>
      </c>
      <c r="AB8" s="113"/>
    </row>
    <row r="9" spans="2:28" ht="17.399999999999999">
      <c r="B9" s="107"/>
      <c r="C9" s="262" t="s">
        <v>468</v>
      </c>
      <c r="D9" s="262"/>
      <c r="E9" s="262"/>
      <c r="F9" s="262"/>
      <c r="G9" s="262"/>
      <c r="H9" s="262"/>
      <c r="I9" s="262"/>
      <c r="J9" s="262"/>
      <c r="K9" s="262"/>
      <c r="L9" s="262"/>
      <c r="M9" s="262"/>
      <c r="N9" s="262"/>
      <c r="O9" s="262"/>
      <c r="P9" s="108"/>
      <c r="Q9" s="108"/>
      <c r="R9" s="109"/>
      <c r="S9" s="109"/>
      <c r="T9" s="54"/>
      <c r="U9" s="109"/>
      <c r="V9" s="54"/>
      <c r="W9" s="51"/>
      <c r="X9" s="51"/>
      <c r="Y9" s="51"/>
      <c r="Z9" s="112"/>
      <c r="AA9" s="112"/>
      <c r="AB9" s="113"/>
    </row>
    <row r="10" spans="2:28" ht="17.399999999999999">
      <c r="B10" s="107" t="s">
        <v>29</v>
      </c>
      <c r="C10" s="269" t="s">
        <v>430</v>
      </c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69"/>
      <c r="P10" s="51">
        <v>1</v>
      </c>
      <c r="Q10" s="51"/>
      <c r="R10" s="51">
        <v>2</v>
      </c>
      <c r="S10" s="51">
        <v>1</v>
      </c>
      <c r="T10" s="54"/>
      <c r="U10" s="51">
        <v>1</v>
      </c>
      <c r="V10" s="54"/>
      <c r="W10" s="147">
        <f>(1*P10)*2</f>
        <v>2</v>
      </c>
      <c r="X10" s="51">
        <v>1</v>
      </c>
      <c r="Y10" s="111">
        <f>W10</f>
        <v>2</v>
      </c>
      <c r="Z10" s="112"/>
      <c r="AA10" s="112"/>
      <c r="AB10" s="113"/>
    </row>
    <row r="11" spans="2:28" ht="17.399999999999999">
      <c r="B11" s="107" t="s">
        <v>30</v>
      </c>
      <c r="C11" s="269" t="s">
        <v>431</v>
      </c>
      <c r="D11" s="269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51">
        <v>1</v>
      </c>
      <c r="Q11" s="51">
        <v>2</v>
      </c>
      <c r="R11" s="51"/>
      <c r="S11" s="51">
        <v>1</v>
      </c>
      <c r="T11" s="54"/>
      <c r="U11" s="51">
        <v>1</v>
      </c>
      <c r="V11" s="54"/>
      <c r="W11" s="147">
        <f>(1*P11)*2</f>
        <v>2</v>
      </c>
      <c r="X11" s="51">
        <v>1</v>
      </c>
      <c r="Y11" s="111">
        <f>W11</f>
        <v>2</v>
      </c>
      <c r="Z11" s="112"/>
      <c r="AA11" s="112"/>
      <c r="AB11" s="113"/>
    </row>
    <row r="12" spans="2:28" ht="17.399999999999999">
      <c r="B12" s="107" t="s">
        <v>31</v>
      </c>
      <c r="C12" s="262" t="s">
        <v>432</v>
      </c>
      <c r="D12" s="262"/>
      <c r="E12" s="262"/>
      <c r="F12" s="262"/>
      <c r="G12" s="262"/>
      <c r="H12" s="262"/>
      <c r="I12" s="262"/>
      <c r="J12" s="262"/>
      <c r="K12" s="262"/>
      <c r="L12" s="262"/>
      <c r="M12" s="262"/>
      <c r="N12" s="262"/>
      <c r="O12" s="262"/>
      <c r="P12" s="108">
        <v>1</v>
      </c>
      <c r="Q12" s="108"/>
      <c r="R12" s="109"/>
      <c r="S12" s="109">
        <v>1</v>
      </c>
      <c r="T12" s="54"/>
      <c r="U12" s="109">
        <v>1</v>
      </c>
      <c r="V12" s="54"/>
      <c r="W12" s="110"/>
      <c r="X12" s="51"/>
      <c r="Y12" s="111"/>
      <c r="Z12" s="112"/>
      <c r="AA12" s="112"/>
      <c r="AB12" s="113"/>
    </row>
    <row r="13" spans="2:28" ht="17.399999999999999">
      <c r="B13" s="107" t="s">
        <v>32</v>
      </c>
      <c r="C13" s="262" t="s">
        <v>44</v>
      </c>
      <c r="D13" s="262"/>
      <c r="E13" s="262"/>
      <c r="F13" s="262"/>
      <c r="G13" s="262"/>
      <c r="H13" s="262"/>
      <c r="I13" s="262"/>
      <c r="J13" s="262"/>
      <c r="K13" s="262"/>
      <c r="L13" s="262"/>
      <c r="M13" s="262"/>
      <c r="N13" s="262"/>
      <c r="O13" s="262"/>
      <c r="P13" s="108">
        <v>1</v>
      </c>
      <c r="Q13" s="108"/>
      <c r="R13" s="109"/>
      <c r="S13" s="109">
        <v>1</v>
      </c>
      <c r="T13" s="54"/>
      <c r="U13" s="109">
        <v>1</v>
      </c>
      <c r="V13" s="54"/>
      <c r="W13" s="111">
        <v>2</v>
      </c>
      <c r="X13" s="51"/>
      <c r="Y13" s="111">
        <v>2</v>
      </c>
      <c r="Z13" s="112"/>
      <c r="AA13" s="112"/>
      <c r="AB13" s="113"/>
    </row>
    <row r="14" spans="2:28" ht="17.399999999999999">
      <c r="B14" s="107" t="s">
        <v>33</v>
      </c>
      <c r="C14" s="262" t="s">
        <v>433</v>
      </c>
      <c r="D14" s="262"/>
      <c r="E14" s="262"/>
      <c r="F14" s="262"/>
      <c r="G14" s="262"/>
      <c r="H14" s="262"/>
      <c r="I14" s="262"/>
      <c r="J14" s="262"/>
      <c r="K14" s="262"/>
      <c r="L14" s="262"/>
      <c r="M14" s="262"/>
      <c r="N14" s="262"/>
      <c r="O14" s="262"/>
      <c r="P14" s="108">
        <v>1</v>
      </c>
      <c r="Q14" s="108"/>
      <c r="R14" s="109"/>
      <c r="S14" s="109"/>
      <c r="T14" s="54"/>
      <c r="U14" s="109"/>
      <c r="V14" s="54"/>
      <c r="W14" s="110"/>
      <c r="X14" s="51"/>
      <c r="Y14" s="111"/>
      <c r="Z14" s="114"/>
      <c r="AA14" s="112">
        <v>1</v>
      </c>
      <c r="AB14" s="113"/>
    </row>
    <row r="15" spans="2:28" ht="17.399999999999999">
      <c r="B15" s="107" t="s">
        <v>34</v>
      </c>
      <c r="C15" s="259" t="s">
        <v>434</v>
      </c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54">
        <v>1</v>
      </c>
      <c r="Q15" s="54">
        <v>3</v>
      </c>
      <c r="R15" s="109">
        <v>1</v>
      </c>
      <c r="S15" s="109">
        <v>2</v>
      </c>
      <c r="T15" s="54"/>
      <c r="U15" s="109">
        <v>10</v>
      </c>
      <c r="V15" s="54"/>
      <c r="W15" s="111">
        <v>10</v>
      </c>
      <c r="X15" s="51"/>
      <c r="Y15" s="111">
        <v>10</v>
      </c>
      <c r="Z15" s="112"/>
      <c r="AA15" s="112"/>
      <c r="AB15" s="113"/>
    </row>
    <row r="16" spans="2:28" ht="17.399999999999999">
      <c r="B16" s="107" t="s">
        <v>35</v>
      </c>
      <c r="C16" s="259" t="s">
        <v>435</v>
      </c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54">
        <v>1</v>
      </c>
      <c r="Q16" s="54"/>
      <c r="R16" s="109">
        <v>3</v>
      </c>
      <c r="S16" s="109">
        <v>5</v>
      </c>
      <c r="T16" s="54">
        <v>1</v>
      </c>
      <c r="U16" s="109">
        <v>5</v>
      </c>
      <c r="V16" s="54">
        <v>1</v>
      </c>
      <c r="W16" s="111">
        <v>6</v>
      </c>
      <c r="X16" s="51"/>
      <c r="Y16" s="111">
        <v>6</v>
      </c>
      <c r="Z16" s="112"/>
      <c r="AA16" s="112">
        <v>1</v>
      </c>
      <c r="AB16" s="113"/>
    </row>
    <row r="17" spans="2:28" ht="17.399999999999999">
      <c r="B17" s="107" t="s">
        <v>36</v>
      </c>
      <c r="C17" s="259" t="s">
        <v>494</v>
      </c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54">
        <v>1</v>
      </c>
      <c r="Q17" s="54"/>
      <c r="R17" s="109"/>
      <c r="S17" s="109">
        <v>1</v>
      </c>
      <c r="T17" s="54"/>
      <c r="U17" s="109">
        <v>1</v>
      </c>
      <c r="V17" s="54"/>
      <c r="W17" s="110"/>
      <c r="X17" s="51"/>
      <c r="Y17" s="111"/>
      <c r="Z17" s="112"/>
      <c r="AA17" s="112">
        <v>1</v>
      </c>
      <c r="AB17" s="113"/>
    </row>
    <row r="18" spans="2:28" ht="16.5" customHeight="1">
      <c r="B18" s="107" t="s">
        <v>37</v>
      </c>
      <c r="C18" s="259" t="s">
        <v>45</v>
      </c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54">
        <v>1</v>
      </c>
      <c r="Q18" s="54"/>
      <c r="R18" s="109"/>
      <c r="S18" s="109">
        <v>1</v>
      </c>
      <c r="T18" s="54"/>
      <c r="U18" s="109">
        <v>1</v>
      </c>
      <c r="V18" s="54"/>
      <c r="W18" s="110"/>
      <c r="X18" s="51"/>
      <c r="Y18" s="111"/>
      <c r="Z18" s="112"/>
      <c r="AA18" s="112">
        <v>1</v>
      </c>
      <c r="AB18" s="113"/>
    </row>
    <row r="19" spans="2:28" ht="17.399999999999999">
      <c r="B19" s="107" t="s">
        <v>38</v>
      </c>
      <c r="C19" s="259" t="s">
        <v>436</v>
      </c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54">
        <v>1</v>
      </c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>
        <v>1</v>
      </c>
      <c r="AB19" s="54"/>
    </row>
    <row r="20" spans="2:28" ht="17.399999999999999">
      <c r="B20" s="107" t="s">
        <v>39</v>
      </c>
      <c r="C20" s="265" t="s">
        <v>437</v>
      </c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  <c r="O20" s="265"/>
      <c r="P20" s="115">
        <v>1</v>
      </c>
      <c r="Q20" s="115"/>
      <c r="R20" s="115">
        <v>1</v>
      </c>
      <c r="S20" s="115"/>
      <c r="T20" s="115"/>
      <c r="U20" s="115">
        <v>1</v>
      </c>
      <c r="V20" s="115"/>
      <c r="W20" s="115"/>
      <c r="X20" s="115"/>
      <c r="Y20" s="115"/>
      <c r="Z20" s="115"/>
      <c r="AA20" s="115">
        <v>1</v>
      </c>
      <c r="AB20" s="113"/>
    </row>
    <row r="21" spans="2:28" s="69" customFormat="1" ht="16.5" customHeight="1">
      <c r="B21" s="150" t="s">
        <v>40</v>
      </c>
      <c r="C21" s="263" t="s">
        <v>572</v>
      </c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116">
        <v>2</v>
      </c>
      <c r="Q21" s="117"/>
      <c r="R21" s="115"/>
      <c r="S21" s="115"/>
      <c r="T21" s="115"/>
      <c r="U21" s="115"/>
      <c r="V21" s="115">
        <v>1</v>
      </c>
      <c r="W21" s="115">
        <v>2</v>
      </c>
      <c r="X21" s="115"/>
      <c r="Y21" s="115">
        <v>2</v>
      </c>
      <c r="Z21" s="115"/>
      <c r="AA21" s="115"/>
      <c r="AB21" s="113"/>
    </row>
    <row r="22" spans="2:28" s="69" customFormat="1" ht="16.5" customHeight="1">
      <c r="B22" s="150"/>
      <c r="C22" s="263" t="s">
        <v>531</v>
      </c>
      <c r="D22" s="263"/>
      <c r="E22" s="263"/>
      <c r="F22" s="263"/>
      <c r="G22" s="263"/>
      <c r="H22" s="263"/>
      <c r="I22" s="263"/>
      <c r="J22" s="263"/>
      <c r="K22" s="263"/>
      <c r="L22" s="263"/>
      <c r="M22" s="263"/>
      <c r="N22" s="263"/>
      <c r="O22" s="263"/>
      <c r="P22" s="116">
        <v>3</v>
      </c>
      <c r="Q22" s="117"/>
      <c r="R22" s="115"/>
      <c r="S22" s="115">
        <v>1</v>
      </c>
      <c r="T22" s="115"/>
      <c r="U22" s="115"/>
      <c r="V22" s="115"/>
      <c r="W22" s="115"/>
      <c r="X22" s="115"/>
      <c r="Y22" s="115"/>
      <c r="Z22" s="115"/>
      <c r="AA22" s="115">
        <v>1</v>
      </c>
      <c r="AB22" s="113"/>
    </row>
    <row r="23" spans="2:28" s="69" customFormat="1" ht="16.5" customHeight="1">
      <c r="B23" s="150"/>
      <c r="C23" s="263" t="s">
        <v>532</v>
      </c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116">
        <v>1</v>
      </c>
      <c r="Q23" s="117"/>
      <c r="R23" s="115"/>
      <c r="S23" s="115">
        <v>1</v>
      </c>
      <c r="T23" s="115"/>
      <c r="U23" s="115"/>
      <c r="V23" s="115"/>
      <c r="W23" s="115"/>
      <c r="X23" s="115"/>
      <c r="Y23" s="115"/>
      <c r="Z23" s="115"/>
      <c r="AA23" s="115"/>
      <c r="AB23" s="113"/>
    </row>
    <row r="24" spans="2:28" s="69" customFormat="1" ht="16.5" customHeight="1">
      <c r="B24" s="150"/>
      <c r="C24" s="263" t="s">
        <v>533</v>
      </c>
      <c r="D24" s="263"/>
      <c r="E24" s="263"/>
      <c r="F24" s="263"/>
      <c r="G24" s="263"/>
      <c r="H24" s="263"/>
      <c r="I24" s="263"/>
      <c r="J24" s="263"/>
      <c r="K24" s="263"/>
      <c r="L24" s="263"/>
      <c r="M24" s="263"/>
      <c r="N24" s="263"/>
      <c r="O24" s="263"/>
      <c r="P24" s="116">
        <v>3</v>
      </c>
      <c r="Q24" s="117"/>
      <c r="R24" s="115">
        <v>1</v>
      </c>
      <c r="S24" s="115"/>
      <c r="T24" s="115"/>
      <c r="U24" s="115"/>
      <c r="V24" s="115"/>
      <c r="W24" s="115">
        <v>2</v>
      </c>
      <c r="X24" s="115"/>
      <c r="Y24" s="115">
        <v>2</v>
      </c>
      <c r="Z24" s="115"/>
      <c r="AA24" s="115">
        <v>1</v>
      </c>
      <c r="AB24" s="113"/>
    </row>
    <row r="25" spans="2:28" ht="22.5" customHeight="1">
      <c r="B25" s="87"/>
      <c r="C25" s="118" t="s">
        <v>438</v>
      </c>
      <c r="D25" s="119"/>
      <c r="E25" s="119"/>
      <c r="F25" s="119"/>
      <c r="G25" s="119"/>
      <c r="H25" s="120"/>
      <c r="I25" s="120"/>
      <c r="J25" s="120"/>
      <c r="K25" s="120"/>
      <c r="L25" s="120"/>
      <c r="M25" s="120"/>
      <c r="N25" s="120"/>
      <c r="O25" s="120"/>
      <c r="P25" s="121"/>
      <c r="Q25" s="121"/>
      <c r="R25" s="121"/>
      <c r="S25" s="121"/>
      <c r="T25" s="54"/>
      <c r="U25" s="121"/>
      <c r="V25" s="54"/>
      <c r="W25" s="121"/>
      <c r="X25" s="121"/>
      <c r="Y25" s="121"/>
      <c r="Z25" s="121"/>
      <c r="AA25" s="121"/>
      <c r="AB25" s="113"/>
    </row>
    <row r="26" spans="2:28" ht="17.399999999999999">
      <c r="B26" s="122" t="s">
        <v>41</v>
      </c>
      <c r="C26" s="123" t="s">
        <v>446</v>
      </c>
      <c r="D26" s="124"/>
      <c r="E26" s="124"/>
      <c r="F26" s="124"/>
      <c r="G26" s="125"/>
      <c r="H26" s="124"/>
      <c r="I26" s="124"/>
      <c r="J26" s="124"/>
      <c r="K26" s="124"/>
      <c r="L26" s="124"/>
      <c r="M26" s="124"/>
      <c r="N26" s="124"/>
      <c r="O26" s="124"/>
      <c r="P26" s="54">
        <v>1</v>
      </c>
      <c r="Q26" s="54"/>
      <c r="R26" s="109"/>
      <c r="S26" s="109">
        <v>1</v>
      </c>
      <c r="T26" s="54"/>
      <c r="U26" s="109">
        <v>1</v>
      </c>
      <c r="V26" s="54"/>
      <c r="W26" s="110"/>
      <c r="X26" s="51"/>
      <c r="Y26" s="111"/>
      <c r="Z26" s="112"/>
      <c r="AA26" s="112"/>
      <c r="AB26" s="113"/>
    </row>
    <row r="27" spans="2:28" ht="17.399999999999999">
      <c r="B27" s="122" t="s">
        <v>476</v>
      </c>
      <c r="C27" s="123" t="s">
        <v>447</v>
      </c>
      <c r="D27" s="124"/>
      <c r="E27" s="124"/>
      <c r="F27" s="124"/>
      <c r="G27" s="125"/>
      <c r="H27" s="124"/>
      <c r="I27" s="124"/>
      <c r="J27" s="124"/>
      <c r="K27" s="124"/>
      <c r="L27" s="124"/>
      <c r="M27" s="124"/>
      <c r="N27" s="124"/>
      <c r="O27" s="124"/>
      <c r="P27" s="54">
        <v>1</v>
      </c>
      <c r="Q27" s="54"/>
      <c r="R27" s="109"/>
      <c r="S27" s="109">
        <v>1</v>
      </c>
      <c r="T27" s="54"/>
      <c r="U27" s="109">
        <v>1</v>
      </c>
      <c r="V27" s="54"/>
      <c r="W27" s="110"/>
      <c r="X27" s="51"/>
      <c r="Y27" s="111"/>
      <c r="Z27" s="112"/>
      <c r="AA27" s="112">
        <v>1</v>
      </c>
      <c r="AB27" s="113"/>
    </row>
    <row r="28" spans="2:28" ht="17.399999999999999">
      <c r="B28" s="122" t="s">
        <v>477</v>
      </c>
      <c r="C28" s="123" t="s">
        <v>497</v>
      </c>
      <c r="D28" s="124"/>
      <c r="E28" s="124"/>
      <c r="F28" s="124"/>
      <c r="G28" s="125"/>
      <c r="H28" s="124"/>
      <c r="I28" s="124"/>
      <c r="J28" s="124"/>
      <c r="K28" s="124"/>
      <c r="L28" s="124"/>
      <c r="M28" s="124"/>
      <c r="N28" s="124"/>
      <c r="O28" s="124"/>
      <c r="P28" s="54">
        <v>1</v>
      </c>
      <c r="Q28" s="54"/>
      <c r="R28" s="109"/>
      <c r="S28" s="109">
        <v>1</v>
      </c>
      <c r="T28" s="54"/>
      <c r="U28" s="109"/>
      <c r="V28" s="54"/>
      <c r="W28" s="110"/>
      <c r="X28" s="51"/>
      <c r="Y28" s="111"/>
      <c r="Z28" s="112"/>
      <c r="AA28" s="112"/>
      <c r="AB28" s="113"/>
    </row>
    <row r="29" spans="2:28" ht="15.75" customHeight="1">
      <c r="B29" s="122" t="s">
        <v>498</v>
      </c>
      <c r="C29" s="259" t="s">
        <v>534</v>
      </c>
      <c r="D29" s="259"/>
      <c r="E29" s="259"/>
      <c r="F29" s="259"/>
      <c r="G29" s="259"/>
      <c r="H29" s="259"/>
      <c r="I29" s="259"/>
      <c r="J29" s="259"/>
      <c r="K29" s="259"/>
      <c r="L29" s="259"/>
      <c r="M29" s="259"/>
      <c r="N29" s="259"/>
      <c r="O29" s="259"/>
      <c r="P29" s="54">
        <v>12</v>
      </c>
      <c r="Q29" s="54"/>
      <c r="R29" s="109">
        <v>12</v>
      </c>
      <c r="S29" s="109">
        <v>12</v>
      </c>
      <c r="T29" s="54"/>
      <c r="U29" s="109"/>
      <c r="V29" s="54"/>
      <c r="W29" s="111">
        <v>24</v>
      </c>
      <c r="X29" s="51"/>
      <c r="Y29" s="111">
        <v>24</v>
      </c>
      <c r="Z29" s="112"/>
      <c r="AA29" s="112">
        <v>1</v>
      </c>
      <c r="AB29" s="113"/>
    </row>
    <row r="30" spans="2:28" ht="17.399999999999999">
      <c r="B30" s="122" t="s">
        <v>499</v>
      </c>
      <c r="C30" s="259" t="s">
        <v>439</v>
      </c>
      <c r="D30" s="259"/>
      <c r="E30" s="259"/>
      <c r="F30" s="259"/>
      <c r="G30" s="259"/>
      <c r="H30" s="259"/>
      <c r="I30" s="259"/>
      <c r="J30" s="259"/>
      <c r="K30" s="259"/>
      <c r="L30" s="259"/>
      <c r="M30" s="259"/>
      <c r="N30" s="259"/>
      <c r="O30" s="259"/>
      <c r="P30" s="54">
        <v>1</v>
      </c>
      <c r="Q30" s="54"/>
      <c r="R30" s="109"/>
      <c r="S30" s="109">
        <v>1</v>
      </c>
      <c r="T30" s="54"/>
      <c r="U30" s="109"/>
      <c r="V30" s="54"/>
      <c r="W30" s="110"/>
      <c r="X30" s="51"/>
      <c r="Y30" s="111"/>
      <c r="Z30" s="112"/>
      <c r="AA30" s="112">
        <v>1</v>
      </c>
      <c r="AB30" s="113"/>
    </row>
    <row r="31" spans="2:28" ht="17.399999999999999">
      <c r="B31" s="122" t="s">
        <v>500</v>
      </c>
      <c r="C31" s="259" t="s">
        <v>440</v>
      </c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54">
        <v>1</v>
      </c>
      <c r="Q31" s="54"/>
      <c r="R31" s="109">
        <v>1</v>
      </c>
      <c r="S31" s="109">
        <v>1</v>
      </c>
      <c r="T31" s="54"/>
      <c r="U31" s="109"/>
      <c r="V31" s="54"/>
      <c r="W31" s="110"/>
      <c r="X31" s="51"/>
      <c r="Y31" s="111"/>
      <c r="Z31" s="112"/>
      <c r="AA31" s="112">
        <v>1</v>
      </c>
      <c r="AB31" s="113"/>
    </row>
    <row r="32" spans="2:28" ht="17.399999999999999">
      <c r="B32" s="122" t="s">
        <v>501</v>
      </c>
      <c r="C32" s="269" t="s">
        <v>441</v>
      </c>
      <c r="D32" s="269"/>
      <c r="E32" s="269"/>
      <c r="F32" s="269"/>
      <c r="G32" s="269"/>
      <c r="H32" s="269"/>
      <c r="I32" s="269"/>
      <c r="J32" s="269"/>
      <c r="K32" s="269"/>
      <c r="L32" s="269"/>
      <c r="M32" s="269"/>
      <c r="N32" s="269"/>
      <c r="O32" s="269"/>
      <c r="P32" s="51">
        <v>1</v>
      </c>
      <c r="Q32" s="51"/>
      <c r="R32" s="51">
        <v>1</v>
      </c>
      <c r="S32" s="51"/>
      <c r="T32" s="54"/>
      <c r="U32" s="51">
        <v>1</v>
      </c>
      <c r="V32" s="54"/>
      <c r="W32" s="51"/>
      <c r="X32" s="51"/>
      <c r="Y32" s="111"/>
      <c r="Z32" s="112"/>
      <c r="AA32" s="112">
        <v>1</v>
      </c>
      <c r="AB32" s="113"/>
    </row>
    <row r="33" spans="2:28" ht="17.399999999999999">
      <c r="B33" s="122" t="s">
        <v>502</v>
      </c>
      <c r="C33" s="269" t="s">
        <v>442</v>
      </c>
      <c r="D33" s="269"/>
      <c r="E33" s="269"/>
      <c r="F33" s="269"/>
      <c r="G33" s="269"/>
      <c r="H33" s="269"/>
      <c r="I33" s="269"/>
      <c r="J33" s="269"/>
      <c r="K33" s="269"/>
      <c r="L33" s="269"/>
      <c r="M33" s="269"/>
      <c r="N33" s="269"/>
      <c r="O33" s="269"/>
      <c r="P33" s="51">
        <v>1</v>
      </c>
      <c r="Q33" s="51"/>
      <c r="R33" s="51">
        <v>1</v>
      </c>
      <c r="S33" s="51"/>
      <c r="T33" s="54"/>
      <c r="U33" s="51"/>
      <c r="V33" s="54"/>
      <c r="W33" s="147">
        <f>(1*P33)*2</f>
        <v>2</v>
      </c>
      <c r="X33" s="51"/>
      <c r="Y33" s="111">
        <f>W33</f>
        <v>2</v>
      </c>
      <c r="Z33" s="112"/>
      <c r="AA33" s="112">
        <v>1</v>
      </c>
      <c r="AB33" s="113"/>
    </row>
    <row r="34" spans="2:28" ht="16.5" customHeight="1">
      <c r="B34" s="122" t="s">
        <v>42</v>
      </c>
      <c r="C34" s="269" t="s">
        <v>443</v>
      </c>
      <c r="D34" s="269"/>
      <c r="E34" s="269"/>
      <c r="F34" s="269"/>
      <c r="G34" s="269"/>
      <c r="H34" s="269"/>
      <c r="I34" s="269"/>
      <c r="J34" s="269"/>
      <c r="K34" s="269"/>
      <c r="L34" s="269"/>
      <c r="M34" s="269"/>
      <c r="N34" s="269"/>
      <c r="O34" s="269"/>
      <c r="P34" s="51">
        <v>1</v>
      </c>
      <c r="Q34" s="51">
        <v>1</v>
      </c>
      <c r="R34" s="51"/>
      <c r="S34" s="51">
        <v>1</v>
      </c>
      <c r="T34" s="54"/>
      <c r="U34" s="51"/>
      <c r="V34" s="54"/>
      <c r="W34" s="147">
        <f>(1*P34)*2</f>
        <v>2</v>
      </c>
      <c r="X34" s="51">
        <v>2</v>
      </c>
      <c r="Y34" s="111">
        <f>W34</f>
        <v>2</v>
      </c>
      <c r="Z34" s="112"/>
      <c r="AA34" s="112">
        <v>1</v>
      </c>
      <c r="AB34" s="113"/>
    </row>
    <row r="35" spans="2:28" ht="17.399999999999999">
      <c r="B35" s="122" t="s">
        <v>43</v>
      </c>
      <c r="C35" s="269" t="s">
        <v>444</v>
      </c>
      <c r="D35" s="269"/>
      <c r="E35" s="269"/>
      <c r="F35" s="269"/>
      <c r="G35" s="269"/>
      <c r="H35" s="269"/>
      <c r="I35" s="269"/>
      <c r="J35" s="269"/>
      <c r="K35" s="269"/>
      <c r="L35" s="269"/>
      <c r="M35" s="269"/>
      <c r="N35" s="269"/>
      <c r="O35" s="269"/>
      <c r="P35" s="51">
        <v>1</v>
      </c>
      <c r="Q35" s="51">
        <v>1</v>
      </c>
      <c r="R35" s="51"/>
      <c r="S35" s="51">
        <v>1</v>
      </c>
      <c r="T35" s="54"/>
      <c r="U35" s="51"/>
      <c r="V35" s="54"/>
      <c r="W35" s="147">
        <f>(1*P35)*2</f>
        <v>2</v>
      </c>
      <c r="X35" s="51">
        <v>2</v>
      </c>
      <c r="Y35" s="111">
        <f>W35</f>
        <v>2</v>
      </c>
      <c r="Z35" s="112"/>
      <c r="AA35" s="112">
        <v>1</v>
      </c>
      <c r="AB35" s="113"/>
    </row>
    <row r="36" spans="2:28" ht="17.25" customHeight="1">
      <c r="B36" s="122"/>
      <c r="C36" s="259" t="s">
        <v>466</v>
      </c>
      <c r="D36" s="259"/>
      <c r="E36" s="259"/>
      <c r="F36" s="259"/>
      <c r="G36" s="259"/>
      <c r="H36" s="259"/>
      <c r="I36" s="259"/>
      <c r="J36" s="259"/>
      <c r="K36" s="259"/>
      <c r="L36" s="259"/>
      <c r="M36" s="259"/>
      <c r="N36" s="259"/>
      <c r="O36" s="259"/>
      <c r="P36" s="54">
        <v>2</v>
      </c>
      <c r="Q36" s="54"/>
      <c r="R36" s="54">
        <v>2</v>
      </c>
      <c r="S36" s="54"/>
      <c r="T36" s="54"/>
      <c r="U36" s="54"/>
      <c r="V36" s="54"/>
      <c r="W36" s="54"/>
      <c r="X36" s="54"/>
      <c r="Y36" s="54"/>
      <c r="Z36" s="54"/>
      <c r="AA36" s="54">
        <v>1</v>
      </c>
      <c r="AB36" s="54"/>
    </row>
    <row r="37" spans="2:28" ht="15" customHeight="1">
      <c r="B37" s="122"/>
      <c r="C37" s="259" t="s">
        <v>535</v>
      </c>
      <c r="D37" s="259"/>
      <c r="E37" s="259"/>
      <c r="F37" s="259"/>
      <c r="G37" s="259"/>
      <c r="H37" s="259"/>
      <c r="I37" s="259"/>
      <c r="J37" s="259"/>
      <c r="K37" s="259"/>
      <c r="L37" s="259"/>
      <c r="M37" s="259"/>
      <c r="N37" s="259"/>
      <c r="O37" s="259"/>
      <c r="P37" s="54">
        <v>2</v>
      </c>
      <c r="Q37" s="54"/>
      <c r="R37" s="54">
        <v>2</v>
      </c>
      <c r="S37" s="54"/>
      <c r="T37" s="54"/>
      <c r="U37" s="54"/>
      <c r="V37" s="54"/>
      <c r="W37" s="54"/>
      <c r="X37" s="54"/>
      <c r="Y37" s="54"/>
      <c r="Z37" s="54"/>
      <c r="AA37" s="54">
        <v>1</v>
      </c>
      <c r="AB37" s="54"/>
    </row>
    <row r="38" spans="2:28" ht="17.399999999999999">
      <c r="B38" s="122"/>
      <c r="C38" s="259" t="s">
        <v>448</v>
      </c>
      <c r="D38" s="259"/>
      <c r="E38" s="259"/>
      <c r="F38" s="259"/>
      <c r="G38" s="259"/>
      <c r="H38" s="259"/>
      <c r="I38" s="259"/>
      <c r="J38" s="259"/>
      <c r="K38" s="259"/>
      <c r="L38" s="259"/>
      <c r="M38" s="259"/>
      <c r="N38" s="259"/>
      <c r="O38" s="259"/>
      <c r="P38" s="54">
        <v>1</v>
      </c>
      <c r="Q38" s="54"/>
      <c r="R38" s="54">
        <v>1</v>
      </c>
      <c r="S38" s="54"/>
      <c r="T38" s="54"/>
      <c r="U38" s="54"/>
      <c r="V38" s="54"/>
      <c r="W38" s="54"/>
      <c r="X38" s="54"/>
      <c r="Y38" s="54"/>
      <c r="Z38" s="54"/>
      <c r="AA38" s="54">
        <v>1</v>
      </c>
      <c r="AB38" s="54"/>
    </row>
    <row r="39" spans="2:28" ht="17.399999999999999">
      <c r="B39" s="122"/>
      <c r="C39" s="259" t="s">
        <v>536</v>
      </c>
      <c r="D39" s="259"/>
      <c r="E39" s="259"/>
      <c r="F39" s="259"/>
      <c r="G39" s="259"/>
      <c r="H39" s="259"/>
      <c r="I39" s="259"/>
      <c r="J39" s="259"/>
      <c r="K39" s="259"/>
      <c r="L39" s="259"/>
      <c r="M39" s="259"/>
      <c r="N39" s="259"/>
      <c r="O39" s="259"/>
      <c r="P39" s="54">
        <v>3</v>
      </c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</row>
    <row r="40" spans="2:28" ht="21" customHeight="1">
      <c r="B40" s="126"/>
      <c r="C40" s="280" t="s">
        <v>449</v>
      </c>
      <c r="D40" s="280"/>
      <c r="E40" s="280"/>
      <c r="F40" s="280"/>
      <c r="G40" s="280"/>
      <c r="H40" s="280"/>
      <c r="I40" s="280"/>
      <c r="J40" s="280"/>
      <c r="K40" s="280"/>
      <c r="L40" s="280"/>
      <c r="M40" s="280"/>
      <c r="N40" s="280"/>
      <c r="O40" s="280"/>
      <c r="P40" s="119"/>
      <c r="Q40" s="127"/>
      <c r="R40" s="126"/>
      <c r="S40" s="126"/>
      <c r="T40" s="148"/>
      <c r="U40" s="126"/>
      <c r="V40" s="148"/>
      <c r="W40" s="126"/>
      <c r="X40" s="126"/>
      <c r="Y40" s="126"/>
      <c r="Z40" s="126"/>
      <c r="AA40" s="126"/>
      <c r="AB40" s="151"/>
    </row>
    <row r="41" spans="2:28" ht="19.5" customHeight="1">
      <c r="B41" s="128">
        <v>31</v>
      </c>
      <c r="C41" s="282" t="s">
        <v>497</v>
      </c>
      <c r="D41" s="282"/>
      <c r="E41" s="282"/>
      <c r="F41" s="282"/>
      <c r="G41" s="283"/>
      <c r="H41" s="283"/>
      <c r="I41" s="283"/>
      <c r="J41" s="283"/>
      <c r="K41" s="129"/>
      <c r="L41" s="129"/>
      <c r="M41" s="129"/>
      <c r="N41" s="129"/>
      <c r="O41" s="129"/>
      <c r="P41" s="129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/>
      <c r="AB41" s="113"/>
    </row>
    <row r="42" spans="2:28" ht="20.25" customHeight="1">
      <c r="B42" s="128">
        <v>32</v>
      </c>
      <c r="C42" s="290" t="s">
        <v>537</v>
      </c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149">
        <v>6</v>
      </c>
      <c r="Q42" s="149"/>
      <c r="R42" s="149">
        <v>6</v>
      </c>
      <c r="S42" s="149">
        <v>6</v>
      </c>
      <c r="T42" s="149"/>
      <c r="U42" s="149"/>
      <c r="V42" s="149"/>
      <c r="W42" s="149"/>
      <c r="X42" s="149"/>
      <c r="Y42" s="149"/>
      <c r="Z42" s="149"/>
      <c r="AA42" s="149">
        <v>1</v>
      </c>
      <c r="AB42" s="113"/>
    </row>
    <row r="43" spans="2:28" ht="17.399999999999999">
      <c r="B43" s="128">
        <v>33</v>
      </c>
      <c r="C43" s="269" t="s">
        <v>450</v>
      </c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51">
        <v>1</v>
      </c>
      <c r="Q43" s="51">
        <v>1</v>
      </c>
      <c r="R43" s="51">
        <v>1</v>
      </c>
      <c r="S43" s="51">
        <v>1</v>
      </c>
      <c r="T43" s="54"/>
      <c r="U43" s="51"/>
      <c r="V43" s="54"/>
      <c r="W43" s="147">
        <f t="shared" ref="W43:W52" si="0">(1*P43)*2</f>
        <v>2</v>
      </c>
      <c r="X43" s="51">
        <v>2</v>
      </c>
      <c r="Y43" s="111">
        <f t="shared" ref="Y43:Y52" si="1">W43</f>
        <v>2</v>
      </c>
      <c r="Z43" s="112"/>
      <c r="AA43" s="112">
        <v>1</v>
      </c>
      <c r="AB43" s="113"/>
    </row>
    <row r="44" spans="2:28" ht="17.399999999999999">
      <c r="B44" s="128">
        <v>34</v>
      </c>
      <c r="C44" s="269" t="s">
        <v>451</v>
      </c>
      <c r="D44" s="269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51">
        <v>1</v>
      </c>
      <c r="Q44" s="51">
        <v>1</v>
      </c>
      <c r="R44" s="51">
        <v>1</v>
      </c>
      <c r="S44" s="51">
        <v>1</v>
      </c>
      <c r="T44" s="54"/>
      <c r="U44" s="51"/>
      <c r="V44" s="54"/>
      <c r="W44" s="147">
        <f t="shared" si="0"/>
        <v>2</v>
      </c>
      <c r="X44" s="51">
        <v>2</v>
      </c>
      <c r="Y44" s="111">
        <f t="shared" si="1"/>
        <v>2</v>
      </c>
      <c r="Z44" s="112"/>
      <c r="AA44" s="112">
        <v>1</v>
      </c>
      <c r="AB44" s="113"/>
    </row>
    <row r="45" spans="2:28" ht="17.399999999999999">
      <c r="B45" s="128">
        <v>35</v>
      </c>
      <c r="C45" s="269" t="s">
        <v>452</v>
      </c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51">
        <v>1</v>
      </c>
      <c r="Q45" s="51">
        <v>1</v>
      </c>
      <c r="R45" s="51">
        <v>1</v>
      </c>
      <c r="S45" s="51">
        <v>1</v>
      </c>
      <c r="T45" s="54"/>
      <c r="U45" s="51"/>
      <c r="V45" s="54"/>
      <c r="W45" s="147">
        <f t="shared" si="0"/>
        <v>2</v>
      </c>
      <c r="X45" s="51">
        <v>2</v>
      </c>
      <c r="Y45" s="111">
        <f t="shared" si="1"/>
        <v>2</v>
      </c>
      <c r="Z45" s="112"/>
      <c r="AA45" s="112">
        <v>1</v>
      </c>
      <c r="AB45" s="113"/>
    </row>
    <row r="46" spans="2:28" ht="17.399999999999999">
      <c r="B46" s="128">
        <v>36</v>
      </c>
      <c r="C46" s="269" t="s">
        <v>453</v>
      </c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51">
        <v>1</v>
      </c>
      <c r="Q46" s="51">
        <v>1</v>
      </c>
      <c r="R46" s="51"/>
      <c r="S46" s="51"/>
      <c r="T46" s="54"/>
      <c r="U46" s="51"/>
      <c r="V46" s="54"/>
      <c r="W46" s="147">
        <f t="shared" si="0"/>
        <v>2</v>
      </c>
      <c r="X46" s="51">
        <v>2</v>
      </c>
      <c r="Y46" s="111">
        <f t="shared" si="1"/>
        <v>2</v>
      </c>
      <c r="Z46" s="112"/>
      <c r="AA46" s="112">
        <v>1</v>
      </c>
      <c r="AB46" s="113"/>
    </row>
    <row r="47" spans="2:28" ht="17.399999999999999">
      <c r="B47" s="128">
        <v>37</v>
      </c>
      <c r="C47" s="269" t="s">
        <v>454</v>
      </c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51">
        <v>1</v>
      </c>
      <c r="Q47" s="51">
        <v>1</v>
      </c>
      <c r="R47" s="51"/>
      <c r="S47" s="51">
        <v>1</v>
      </c>
      <c r="T47" s="54"/>
      <c r="U47" s="51"/>
      <c r="V47" s="54"/>
      <c r="W47" s="147">
        <f t="shared" si="0"/>
        <v>2</v>
      </c>
      <c r="X47" s="51">
        <v>2</v>
      </c>
      <c r="Y47" s="111">
        <f t="shared" si="1"/>
        <v>2</v>
      </c>
      <c r="Z47" s="112"/>
      <c r="AA47" s="112">
        <v>1</v>
      </c>
      <c r="AB47" s="113"/>
    </row>
    <row r="48" spans="2:28" ht="17.399999999999999">
      <c r="B48" s="128">
        <v>38</v>
      </c>
      <c r="C48" s="264" t="s">
        <v>455</v>
      </c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109">
        <v>1</v>
      </c>
      <c r="Q48" s="109">
        <v>1</v>
      </c>
      <c r="R48" s="109"/>
      <c r="S48" s="109"/>
      <c r="T48" s="54"/>
      <c r="U48" s="51"/>
      <c r="V48" s="54"/>
      <c r="W48" s="147">
        <f t="shared" si="0"/>
        <v>2</v>
      </c>
      <c r="X48" s="51"/>
      <c r="Y48" s="111">
        <f t="shared" si="1"/>
        <v>2</v>
      </c>
      <c r="Z48" s="112"/>
      <c r="AA48" s="112">
        <v>1</v>
      </c>
      <c r="AB48" s="113"/>
    </row>
    <row r="49" spans="2:87" ht="17.399999999999999">
      <c r="B49" s="128"/>
      <c r="C49" s="264" t="s">
        <v>538</v>
      </c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109">
        <v>10</v>
      </c>
      <c r="Q49" s="109"/>
      <c r="R49" s="109"/>
      <c r="S49" s="109"/>
      <c r="T49" s="54"/>
      <c r="U49" s="51"/>
      <c r="V49" s="54"/>
      <c r="W49" s="147">
        <f t="shared" si="0"/>
        <v>20</v>
      </c>
      <c r="X49" s="51"/>
      <c r="Y49" s="111">
        <f t="shared" si="1"/>
        <v>20</v>
      </c>
      <c r="Z49" s="112"/>
      <c r="AA49" s="112"/>
      <c r="AB49" s="113"/>
    </row>
    <row r="50" spans="2:87" ht="17.399999999999999">
      <c r="B50" s="128"/>
      <c r="C50" s="264" t="s">
        <v>539</v>
      </c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109">
        <v>1</v>
      </c>
      <c r="Q50" s="109"/>
      <c r="R50" s="109"/>
      <c r="S50" s="109"/>
      <c r="T50" s="54"/>
      <c r="U50" s="51"/>
      <c r="V50" s="54"/>
      <c r="W50" s="147">
        <f t="shared" si="0"/>
        <v>2</v>
      </c>
      <c r="X50" s="51"/>
      <c r="Y50" s="111">
        <f t="shared" si="1"/>
        <v>2</v>
      </c>
      <c r="Z50" s="112"/>
      <c r="AA50" s="112"/>
      <c r="AB50" s="113"/>
    </row>
    <row r="51" spans="2:87" ht="17.399999999999999">
      <c r="B51" s="128"/>
      <c r="C51" s="264" t="s">
        <v>443</v>
      </c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109">
        <v>1</v>
      </c>
      <c r="Q51" s="109"/>
      <c r="R51" s="109"/>
      <c r="S51" s="109"/>
      <c r="T51" s="54"/>
      <c r="U51" s="51"/>
      <c r="V51" s="54"/>
      <c r="W51" s="147">
        <f t="shared" si="0"/>
        <v>2</v>
      </c>
      <c r="X51" s="51"/>
      <c r="Y51" s="111">
        <f t="shared" si="1"/>
        <v>2</v>
      </c>
      <c r="Z51" s="112"/>
      <c r="AA51" s="112"/>
      <c r="AB51" s="113"/>
    </row>
    <row r="52" spans="2:87" ht="17.399999999999999">
      <c r="B52" s="128"/>
      <c r="C52" s="264" t="s">
        <v>540</v>
      </c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109">
        <v>2</v>
      </c>
      <c r="Q52" s="109"/>
      <c r="R52" s="109"/>
      <c r="S52" s="109"/>
      <c r="T52" s="54"/>
      <c r="U52" s="51"/>
      <c r="V52" s="54"/>
      <c r="W52" s="147">
        <f t="shared" si="0"/>
        <v>4</v>
      </c>
      <c r="X52" s="51"/>
      <c r="Y52" s="111">
        <f t="shared" si="1"/>
        <v>4</v>
      </c>
      <c r="Z52" s="112"/>
      <c r="AA52" s="112"/>
      <c r="AB52" s="113"/>
    </row>
    <row r="53" spans="2:87" ht="17.399999999999999">
      <c r="B53" s="128"/>
      <c r="C53" s="259" t="s">
        <v>503</v>
      </c>
      <c r="D53" s="259"/>
      <c r="E53" s="259"/>
      <c r="F53" s="259"/>
      <c r="G53" s="259"/>
      <c r="H53" s="259"/>
      <c r="I53" s="259"/>
      <c r="J53" s="259"/>
      <c r="K53" s="259"/>
      <c r="L53" s="259"/>
      <c r="M53" s="259"/>
      <c r="N53" s="259"/>
      <c r="O53" s="259"/>
      <c r="P53" s="54">
        <v>2</v>
      </c>
      <c r="Q53" s="54"/>
      <c r="R53" s="54">
        <v>2</v>
      </c>
      <c r="S53" s="54"/>
      <c r="T53" s="54"/>
      <c r="U53" s="54"/>
      <c r="V53" s="54"/>
      <c r="W53" s="54"/>
      <c r="X53" s="54"/>
      <c r="Y53" s="54"/>
      <c r="Z53" s="54"/>
      <c r="AA53" s="54"/>
      <c r="AB53" s="54"/>
    </row>
    <row r="54" spans="2:87" ht="17.25" customHeight="1">
      <c r="B54" s="128"/>
      <c r="C54" s="259" t="s">
        <v>445</v>
      </c>
      <c r="D54" s="259"/>
      <c r="E54" s="259"/>
      <c r="F54" s="259"/>
      <c r="G54" s="259"/>
      <c r="H54" s="259"/>
      <c r="I54" s="259"/>
      <c r="J54" s="259"/>
      <c r="K54" s="259"/>
      <c r="L54" s="259"/>
      <c r="M54" s="259"/>
      <c r="N54" s="259"/>
      <c r="O54" s="259"/>
      <c r="P54" s="54">
        <v>1</v>
      </c>
      <c r="Q54" s="54"/>
      <c r="R54" s="54">
        <v>1</v>
      </c>
      <c r="S54" s="54"/>
      <c r="T54" s="54"/>
      <c r="U54" s="54"/>
      <c r="V54" s="54"/>
      <c r="W54" s="54"/>
      <c r="X54" s="54"/>
      <c r="Y54" s="54"/>
      <c r="Z54" s="54"/>
      <c r="AA54" s="54"/>
      <c r="AB54" s="54"/>
    </row>
    <row r="55" spans="2:87" ht="20.25" customHeight="1">
      <c r="B55" s="128">
        <v>39</v>
      </c>
      <c r="C55" s="298" t="s">
        <v>456</v>
      </c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146">
        <v>1</v>
      </c>
      <c r="Q55" s="146"/>
      <c r="R55" s="146">
        <v>1</v>
      </c>
      <c r="S55" s="146"/>
      <c r="T55" s="146"/>
      <c r="U55" s="146"/>
      <c r="V55" s="146"/>
      <c r="W55" s="146"/>
      <c r="X55" s="146"/>
      <c r="Y55" s="181"/>
      <c r="Z55" s="181"/>
      <c r="AA55" s="181"/>
      <c r="AB55" s="113"/>
    </row>
    <row r="56" spans="2:87" ht="23.25" customHeight="1">
      <c r="B56" s="131"/>
      <c r="C56" s="268" t="s">
        <v>490</v>
      </c>
      <c r="D56" s="268"/>
      <c r="E56" s="268"/>
      <c r="F56" s="268"/>
      <c r="G56" s="268"/>
      <c r="H56" s="268"/>
      <c r="I56" s="268"/>
      <c r="J56" s="268"/>
      <c r="K56" s="268"/>
      <c r="L56" s="268"/>
      <c r="M56" s="268"/>
      <c r="N56" s="268"/>
      <c r="O56" s="268"/>
      <c r="P56" s="132"/>
      <c r="Q56" s="133"/>
      <c r="R56" s="133"/>
      <c r="S56" s="133"/>
      <c r="T56" s="134">
        <v>1</v>
      </c>
      <c r="U56" s="133"/>
      <c r="V56" s="134">
        <v>1</v>
      </c>
      <c r="W56" s="133"/>
      <c r="X56" s="133"/>
      <c r="Y56" s="133"/>
      <c r="Z56" s="182">
        <v>1</v>
      </c>
      <c r="AA56" s="133"/>
      <c r="AB56" s="135">
        <v>1</v>
      </c>
    </row>
    <row r="57" spans="2:87" ht="21.75" customHeight="1">
      <c r="B57" s="131"/>
      <c r="C57" s="268" t="s">
        <v>489</v>
      </c>
      <c r="D57" s="268"/>
      <c r="E57" s="268"/>
      <c r="F57" s="268"/>
      <c r="G57" s="268"/>
      <c r="H57" s="268"/>
      <c r="I57" s="268"/>
      <c r="J57" s="268"/>
      <c r="K57" s="268"/>
      <c r="L57" s="268"/>
      <c r="M57" s="268"/>
      <c r="N57" s="268"/>
      <c r="O57" s="268"/>
      <c r="P57" s="132"/>
      <c r="Q57" s="133"/>
      <c r="R57" s="133"/>
      <c r="S57" s="133"/>
      <c r="T57" s="133"/>
      <c r="U57" s="133"/>
      <c r="V57" s="133"/>
      <c r="W57" s="133"/>
      <c r="X57" s="133"/>
      <c r="Y57" s="133"/>
      <c r="Z57" s="188">
        <v>1</v>
      </c>
      <c r="AA57" s="133"/>
      <c r="AB57" s="136"/>
    </row>
    <row r="58" spans="2:87" s="139" customFormat="1" ht="21" customHeight="1">
      <c r="B58" s="137"/>
      <c r="C58" s="295" t="s">
        <v>505</v>
      </c>
      <c r="D58" s="296"/>
      <c r="E58" s="296"/>
      <c r="F58" s="296"/>
      <c r="G58" s="53"/>
      <c r="H58" s="53"/>
      <c r="I58" s="53"/>
      <c r="J58" s="53"/>
      <c r="K58" s="53"/>
      <c r="L58" s="53"/>
      <c r="M58" s="53"/>
      <c r="N58" s="53"/>
      <c r="O58" s="53"/>
      <c r="P58" s="49">
        <v>0</v>
      </c>
      <c r="Q58" s="53">
        <f>(SUM(Q6:Q57)*10)/100</f>
        <v>1.3</v>
      </c>
      <c r="R58" s="53">
        <v>2</v>
      </c>
      <c r="S58" s="53">
        <v>3</v>
      </c>
      <c r="T58" s="53">
        <v>1</v>
      </c>
      <c r="U58" s="53">
        <f>(SUM(U6:U57)*25)/100</f>
        <v>6.75</v>
      </c>
      <c r="V58" s="53"/>
      <c r="W58" s="53">
        <f>(SUM(W5:W57)*50)/100</f>
        <v>53</v>
      </c>
      <c r="X58" s="53"/>
      <c r="Y58" s="53">
        <f>(SUM(Y5:Y57)*50)/100</f>
        <v>54</v>
      </c>
      <c r="Z58" s="53"/>
      <c r="AA58" s="53">
        <f>(SUM(AA5:AA57)*25)/100</f>
        <v>10.75</v>
      </c>
      <c r="AB58" s="138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</row>
    <row r="59" spans="2:87" s="187" customFormat="1" ht="23.25" customHeight="1">
      <c r="B59" s="297" t="s">
        <v>485</v>
      </c>
      <c r="C59" s="297"/>
      <c r="D59" s="297"/>
      <c r="E59" s="297"/>
      <c r="F59" s="297"/>
      <c r="G59" s="297"/>
      <c r="H59" s="297"/>
      <c r="I59" s="297"/>
      <c r="J59" s="297"/>
      <c r="K59" s="297"/>
      <c r="L59" s="297"/>
      <c r="M59" s="297"/>
      <c r="N59" s="297"/>
      <c r="O59" s="297"/>
      <c r="P59" s="184"/>
      <c r="Q59" s="185">
        <f>SUM(Q6:Q58)</f>
        <v>14.3</v>
      </c>
      <c r="R59" s="185">
        <f t="shared" ref="R59:Z59" si="2">SUM(R6:R58)</f>
        <v>43</v>
      </c>
      <c r="S59" s="185">
        <f t="shared" si="2"/>
        <v>49</v>
      </c>
      <c r="T59" s="185">
        <f t="shared" si="2"/>
        <v>3</v>
      </c>
      <c r="U59" s="185">
        <f t="shared" si="2"/>
        <v>33.75</v>
      </c>
      <c r="V59" s="185">
        <f t="shared" si="2"/>
        <v>3</v>
      </c>
      <c r="W59" s="185">
        <f t="shared" si="2"/>
        <v>149</v>
      </c>
      <c r="X59" s="185">
        <f t="shared" si="2"/>
        <v>16</v>
      </c>
      <c r="Y59" s="185">
        <f t="shared" si="2"/>
        <v>150</v>
      </c>
      <c r="Z59" s="185">
        <f t="shared" si="2"/>
        <v>2</v>
      </c>
      <c r="AA59" s="185">
        <f>SUM(AA7:AA58)</f>
        <v>38.75</v>
      </c>
      <c r="AB59" s="186">
        <v>1</v>
      </c>
    </row>
    <row r="60" spans="2:87" s="159" customFormat="1" ht="20.25" customHeight="1">
      <c r="B60" s="293" t="s">
        <v>486</v>
      </c>
      <c r="C60" s="294"/>
      <c r="D60" s="294"/>
      <c r="E60" s="294"/>
      <c r="F60" s="294"/>
      <c r="G60" s="294"/>
      <c r="H60" s="294"/>
      <c r="I60" s="294"/>
      <c r="J60" s="294"/>
      <c r="K60" s="294"/>
      <c r="L60" s="294"/>
      <c r="M60" s="294"/>
      <c r="N60" s="294"/>
      <c r="O60" s="294"/>
      <c r="P60" s="201"/>
      <c r="Q60" s="202">
        <f t="shared" ref="Q60:T61" si="3">Q59</f>
        <v>14.3</v>
      </c>
      <c r="R60" s="202">
        <f t="shared" si="3"/>
        <v>43</v>
      </c>
      <c r="S60" s="202">
        <f t="shared" si="3"/>
        <v>49</v>
      </c>
      <c r="T60" s="202">
        <f t="shared" si="3"/>
        <v>3</v>
      </c>
      <c r="U60" s="202">
        <f>U59*31</f>
        <v>1046.25</v>
      </c>
      <c r="V60" s="202">
        <f>V59</f>
        <v>3</v>
      </c>
      <c r="W60" s="202">
        <f>W59*31</f>
        <v>4619</v>
      </c>
      <c r="X60" s="202">
        <f>X59</f>
        <v>16</v>
      </c>
      <c r="Y60" s="202">
        <f>Y59*31</f>
        <v>4650</v>
      </c>
      <c r="Z60" s="202">
        <f>Z59</f>
        <v>2</v>
      </c>
      <c r="AA60" s="202">
        <f>AA59</f>
        <v>38.75</v>
      </c>
      <c r="AB60" s="203">
        <v>1</v>
      </c>
    </row>
    <row r="61" spans="2:87" s="159" customFormat="1" ht="19.5" customHeight="1">
      <c r="B61" s="284" t="s">
        <v>487</v>
      </c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199"/>
      <c r="Q61" s="200">
        <f t="shared" si="3"/>
        <v>14.3</v>
      </c>
      <c r="R61" s="200">
        <f t="shared" si="3"/>
        <v>43</v>
      </c>
      <c r="S61" s="200">
        <f t="shared" si="3"/>
        <v>49</v>
      </c>
      <c r="T61" s="200">
        <f t="shared" si="3"/>
        <v>3</v>
      </c>
      <c r="U61" s="200">
        <f>U60*12</f>
        <v>12555</v>
      </c>
      <c r="V61" s="200">
        <f>V60</f>
        <v>3</v>
      </c>
      <c r="W61" s="200">
        <f>W60*12</f>
        <v>55428</v>
      </c>
      <c r="X61" s="200">
        <f>X60</f>
        <v>16</v>
      </c>
      <c r="Y61" s="200">
        <f>Y60*12</f>
        <v>55800</v>
      </c>
      <c r="Z61" s="200">
        <f>Z60</f>
        <v>2</v>
      </c>
      <c r="AA61" s="200">
        <f>AA60</f>
        <v>38.75</v>
      </c>
      <c r="AB61" s="203">
        <v>1</v>
      </c>
    </row>
    <row r="62" spans="2:87" ht="17.25" customHeight="1">
      <c r="B62" s="266" t="s">
        <v>488</v>
      </c>
      <c r="C62" s="267"/>
      <c r="D62" s="267"/>
      <c r="E62" s="267"/>
      <c r="F62" s="267"/>
      <c r="G62" s="140"/>
      <c r="H62" s="140"/>
      <c r="I62" s="140"/>
      <c r="J62" s="140"/>
      <c r="K62" s="140"/>
      <c r="L62" s="140"/>
      <c r="M62" s="140"/>
      <c r="N62" s="140"/>
      <c r="O62" s="140"/>
      <c r="P62" s="54"/>
      <c r="Q62" s="54">
        <f>SUM(Q7:Q57)</f>
        <v>13</v>
      </c>
      <c r="R62" s="54">
        <f t="shared" ref="R62:Z62" si="4">SUM(R7:R57)</f>
        <v>41</v>
      </c>
      <c r="S62" s="54">
        <f t="shared" si="4"/>
        <v>46</v>
      </c>
      <c r="T62" s="54">
        <f t="shared" si="4"/>
        <v>2</v>
      </c>
      <c r="U62" s="54">
        <f t="shared" si="4"/>
        <v>27</v>
      </c>
      <c r="V62" s="54">
        <f t="shared" si="4"/>
        <v>3</v>
      </c>
      <c r="W62" s="54">
        <f t="shared" si="4"/>
        <v>96</v>
      </c>
      <c r="X62" s="54">
        <f t="shared" si="4"/>
        <v>16</v>
      </c>
      <c r="Y62" s="54">
        <f t="shared" si="4"/>
        <v>96</v>
      </c>
      <c r="Z62" s="54">
        <f t="shared" si="4"/>
        <v>2</v>
      </c>
      <c r="AA62" s="54">
        <f>SUM(AA7:AA57)</f>
        <v>28</v>
      </c>
      <c r="AB62" s="69">
        <v>1</v>
      </c>
    </row>
    <row r="63" spans="2:87" ht="17.25" customHeight="1">
      <c r="B63" s="189"/>
      <c r="C63" s="291" t="s">
        <v>528</v>
      </c>
      <c r="D63" s="291"/>
      <c r="E63" s="291"/>
      <c r="F63" s="291"/>
      <c r="G63" s="292"/>
      <c r="H63" s="292"/>
      <c r="I63" s="292"/>
      <c r="J63" s="292"/>
      <c r="K63" s="140"/>
      <c r="L63" s="140"/>
      <c r="M63" s="140"/>
      <c r="N63" s="140"/>
      <c r="O63" s="140"/>
      <c r="P63" s="54"/>
      <c r="Q63" s="54">
        <f>SUM(Q32:Q35,Q10:Q11,Q43:Q45,Q46:Q47)</f>
        <v>9</v>
      </c>
      <c r="R63" s="54">
        <f>SUM(R32:R35,R10:R11,R43:R45,R46:R47)</f>
        <v>7</v>
      </c>
      <c r="S63" s="54">
        <f>SUM(S32:S35,S10:S11,S43:S45,S46:S47)</f>
        <v>8</v>
      </c>
      <c r="T63" s="54"/>
      <c r="U63" s="54">
        <f>SUM(U32:U35,U10:U11,U43:U45,U46:U47)</f>
        <v>3</v>
      </c>
      <c r="V63" s="54"/>
      <c r="W63" s="54">
        <f>SUM(W32:W35,W10:W11,W43:W45,W46:W47)</f>
        <v>20</v>
      </c>
      <c r="X63" s="54">
        <f>SUM(X32:X35,X10:X11,X43:X45,X46:X47)</f>
        <v>16</v>
      </c>
      <c r="Y63" s="54">
        <f>SUM(Y32:Y35,Y10:Y11,Y43:Y45,Y46:Y47)</f>
        <v>20</v>
      </c>
      <c r="Z63" s="54"/>
      <c r="AA63" s="54">
        <f>SUM(AA32:AA35,AA10:AA11,AA43:AA45,AA46:AA47)</f>
        <v>9</v>
      </c>
      <c r="AB63" s="69"/>
    </row>
    <row r="64" spans="2:87" ht="15.75" customHeight="1">
      <c r="B64" s="288" t="s">
        <v>47</v>
      </c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64"/>
      <c r="N64" s="64"/>
      <c r="O64" s="64"/>
      <c r="P64" s="64"/>
      <c r="Q64" s="64"/>
      <c r="R64" s="64"/>
    </row>
    <row r="65" spans="2:25" ht="15.6">
      <c r="B65" s="97" t="s">
        <v>427</v>
      </c>
      <c r="C65" s="97"/>
      <c r="D65" s="98"/>
      <c r="E65" s="98"/>
      <c r="F65" s="98"/>
      <c r="G65" s="98"/>
      <c r="H65" s="98"/>
      <c r="I65" s="98"/>
      <c r="J65" s="98"/>
      <c r="K65" s="98"/>
      <c r="L65" s="99"/>
      <c r="M65" s="64"/>
      <c r="N65" s="64"/>
      <c r="O65" s="64"/>
      <c r="P65" s="64"/>
      <c r="Q65" s="64"/>
      <c r="R65" s="64"/>
    </row>
    <row r="66" spans="2:25" ht="15.6">
      <c r="B66" s="97" t="s">
        <v>428</v>
      </c>
      <c r="C66" s="97"/>
      <c r="D66" s="98"/>
      <c r="E66" s="98"/>
      <c r="F66" s="98"/>
      <c r="G66" s="98"/>
      <c r="H66" s="98"/>
      <c r="I66" s="98"/>
      <c r="J66" s="98"/>
      <c r="K66" s="98"/>
      <c r="L66" s="99"/>
      <c r="M66" s="64"/>
      <c r="N66" s="64"/>
      <c r="O66" s="64"/>
      <c r="P66" s="64"/>
      <c r="Q66" s="64"/>
      <c r="R66" s="64"/>
    </row>
    <row r="67" spans="2:25" ht="15.6">
      <c r="B67" s="97" t="s">
        <v>323</v>
      </c>
      <c r="C67" s="97"/>
      <c r="D67" s="98"/>
      <c r="E67" s="98"/>
      <c r="F67" s="98"/>
      <c r="G67" s="98"/>
      <c r="H67" s="98"/>
      <c r="I67" s="98"/>
      <c r="J67" s="98"/>
      <c r="K67" s="98"/>
      <c r="L67" s="99"/>
      <c r="M67" s="64"/>
      <c r="N67" s="64"/>
      <c r="O67" s="64"/>
      <c r="P67" s="64"/>
      <c r="Q67" s="64"/>
      <c r="R67" s="64"/>
    </row>
    <row r="68" spans="2:25" ht="15.6">
      <c r="B68" s="97" t="s">
        <v>478</v>
      </c>
      <c r="C68" s="97"/>
      <c r="D68" s="98"/>
      <c r="E68" s="98"/>
      <c r="F68" s="98"/>
      <c r="G68" s="98"/>
      <c r="H68" s="98"/>
      <c r="I68" s="98"/>
      <c r="J68" s="98"/>
      <c r="K68" s="98"/>
      <c r="L68" s="99"/>
      <c r="M68" s="64"/>
      <c r="N68" s="64"/>
      <c r="O68" s="64"/>
      <c r="P68" s="64"/>
      <c r="Q68" s="64"/>
      <c r="R68" s="64"/>
    </row>
    <row r="69" spans="2:25" ht="15.6">
      <c r="B69" s="97" t="s">
        <v>324</v>
      </c>
      <c r="C69" s="97"/>
      <c r="D69" s="98"/>
      <c r="E69" s="98"/>
      <c r="F69" s="98"/>
      <c r="G69" s="98"/>
      <c r="H69" s="98"/>
      <c r="I69" s="98"/>
      <c r="J69" s="98"/>
      <c r="K69" s="98"/>
      <c r="L69" s="99"/>
      <c r="M69" s="64"/>
      <c r="N69" s="64"/>
      <c r="O69" s="64"/>
      <c r="P69" s="64"/>
      <c r="Q69" s="64"/>
      <c r="R69" s="64"/>
    </row>
    <row r="70" spans="2:25" ht="15.6">
      <c r="B70" s="97" t="s">
        <v>297</v>
      </c>
      <c r="C70" s="97"/>
      <c r="D70" s="98"/>
      <c r="E70" s="98"/>
      <c r="F70" s="98"/>
      <c r="G70" s="98"/>
      <c r="H70" s="98"/>
      <c r="I70" s="98"/>
      <c r="J70" s="98"/>
      <c r="K70" s="98"/>
      <c r="L70" s="99"/>
      <c r="M70" s="64"/>
      <c r="N70" s="64"/>
      <c r="O70" s="64"/>
      <c r="P70" s="64"/>
      <c r="Q70" s="64"/>
      <c r="R70" s="64"/>
    </row>
    <row r="71" spans="2:25" ht="15" customHeight="1">
      <c r="B71" s="97" t="s">
        <v>298</v>
      </c>
      <c r="C71" s="97"/>
      <c r="D71" s="98"/>
      <c r="E71" s="98"/>
      <c r="F71" s="98"/>
      <c r="G71" s="98"/>
      <c r="H71" s="98"/>
      <c r="I71" s="98"/>
      <c r="J71" s="98"/>
      <c r="K71" s="98"/>
      <c r="L71" s="99"/>
      <c r="M71" s="64"/>
      <c r="N71" s="64"/>
      <c r="O71" s="64"/>
      <c r="P71" s="64"/>
      <c r="Q71" s="64"/>
      <c r="R71" s="64"/>
    </row>
    <row r="72" spans="2:25" ht="37.5" customHeight="1">
      <c r="B72" s="286" t="s">
        <v>563</v>
      </c>
      <c r="C72" s="287"/>
      <c r="D72" s="287"/>
      <c r="E72" s="287"/>
      <c r="F72" s="287"/>
      <c r="G72" s="287"/>
      <c r="H72" s="287"/>
      <c r="I72" s="287"/>
      <c r="J72" s="287"/>
      <c r="K72" s="287"/>
      <c r="L72" s="287"/>
      <c r="M72" s="287"/>
      <c r="N72" s="287"/>
      <c r="O72" s="287"/>
      <c r="P72" s="287"/>
      <c r="Q72" s="287"/>
      <c r="R72" s="287"/>
      <c r="S72" s="287"/>
      <c r="T72" s="287"/>
      <c r="U72" s="287"/>
      <c r="V72" s="287"/>
      <c r="W72" s="287"/>
      <c r="X72" s="287"/>
      <c r="Y72" s="287"/>
    </row>
    <row r="73" spans="2:25" ht="35.25" customHeight="1">
      <c r="B73" s="258" t="s">
        <v>565</v>
      </c>
      <c r="C73" s="241"/>
      <c r="D73" s="261"/>
      <c r="E73" s="261"/>
      <c r="F73" s="261"/>
      <c r="G73" s="261"/>
      <c r="H73" s="261"/>
      <c r="I73" s="261"/>
      <c r="J73" s="261"/>
      <c r="K73" s="261"/>
      <c r="L73" s="261"/>
      <c r="M73" s="261"/>
      <c r="N73" s="261"/>
    </row>
    <row r="74" spans="2:25" ht="22.8">
      <c r="C74" s="224"/>
      <c r="D74" s="225" t="s">
        <v>481</v>
      </c>
      <c r="E74" s="222"/>
    </row>
    <row r="77" spans="2:25" ht="45" customHeight="1">
      <c r="B77" s="260" t="s">
        <v>554</v>
      </c>
      <c r="C77" s="261"/>
      <c r="D77" s="261"/>
      <c r="E77" s="261"/>
      <c r="G77" s="220" t="s">
        <v>556</v>
      </c>
      <c r="I77" s="219">
        <v>2</v>
      </c>
      <c r="J77" s="221">
        <v>2</v>
      </c>
    </row>
    <row r="78" spans="2:25" ht="29.25" customHeight="1">
      <c r="B78" s="217"/>
      <c r="C78" s="217"/>
      <c r="D78" s="217"/>
      <c r="E78" s="217"/>
    </row>
    <row r="79" spans="2:25" ht="21.75" customHeight="1">
      <c r="B79" s="260" t="s">
        <v>555</v>
      </c>
      <c r="C79" s="247"/>
      <c r="D79" s="247"/>
      <c r="E79" s="247"/>
    </row>
    <row r="80" spans="2:25">
      <c r="B80" s="247"/>
      <c r="C80" s="247"/>
      <c r="D80" s="247"/>
      <c r="E80" s="247"/>
    </row>
    <row r="81" spans="2:10" ht="140.25" customHeight="1">
      <c r="B81" s="247"/>
      <c r="C81" s="247"/>
      <c r="D81" s="247"/>
      <c r="E81" s="247"/>
      <c r="G81" s="220" t="s">
        <v>556</v>
      </c>
      <c r="I81" s="219">
        <v>2</v>
      </c>
      <c r="J81" s="221">
        <v>2</v>
      </c>
    </row>
    <row r="115" spans="2:17" ht="194.25" customHeight="1">
      <c r="C115" s="300" t="s">
        <v>491</v>
      </c>
      <c r="D115" s="300"/>
      <c r="E115" s="300"/>
      <c r="F115" s="300"/>
      <c r="G115" s="300"/>
      <c r="H115" s="300"/>
      <c r="I115" s="300"/>
      <c r="J115" s="300"/>
      <c r="K115" s="300"/>
      <c r="L115" s="300"/>
      <c r="M115" s="300"/>
      <c r="N115" s="169" t="s">
        <v>550</v>
      </c>
      <c r="O115" s="169" t="s">
        <v>551</v>
      </c>
      <c r="P115" s="169"/>
      <c r="Q115" s="169" t="s">
        <v>552</v>
      </c>
    </row>
    <row r="116" spans="2:17" ht="51.75" customHeight="1">
      <c r="B116" s="80" t="s">
        <v>27</v>
      </c>
      <c r="C116" s="302" t="s">
        <v>509</v>
      </c>
      <c r="D116" s="302"/>
      <c r="E116" s="302"/>
      <c r="F116" s="302"/>
      <c r="G116" s="302"/>
      <c r="H116" s="302"/>
      <c r="I116" s="302"/>
      <c r="J116" s="302"/>
      <c r="K116" s="302"/>
      <c r="L116" s="302"/>
      <c r="M116" s="302"/>
      <c r="N116" s="183">
        <f>Q59</f>
        <v>14.3</v>
      </c>
      <c r="O116" s="183">
        <f>Q60</f>
        <v>14.3</v>
      </c>
      <c r="P116" s="183"/>
      <c r="Q116" s="183">
        <f>Q61</f>
        <v>14.3</v>
      </c>
    </row>
    <row r="117" spans="2:17" ht="26.25" customHeight="1">
      <c r="B117" s="69" t="s">
        <v>28</v>
      </c>
      <c r="C117" s="301" t="s">
        <v>510</v>
      </c>
      <c r="D117" s="301"/>
      <c r="E117" s="301"/>
      <c r="F117" s="301"/>
      <c r="G117" s="301"/>
      <c r="H117" s="301"/>
      <c r="I117" s="301"/>
      <c r="J117" s="301"/>
      <c r="K117" s="301"/>
      <c r="L117" s="301"/>
      <c r="M117" s="301"/>
      <c r="N117" s="54">
        <f>R59</f>
        <v>43</v>
      </c>
      <c r="O117" s="148">
        <f>R60</f>
        <v>43</v>
      </c>
      <c r="P117" s="54"/>
      <c r="Q117" s="148">
        <f>R61</f>
        <v>43</v>
      </c>
    </row>
    <row r="118" spans="2:17" ht="42.75" customHeight="1">
      <c r="B118" s="102" t="s">
        <v>29</v>
      </c>
      <c r="C118" s="303" t="s">
        <v>511</v>
      </c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52">
        <f>S59</f>
        <v>49</v>
      </c>
      <c r="O118" s="46">
        <v>48</v>
      </c>
      <c r="P118" s="52"/>
      <c r="Q118" s="46">
        <v>48</v>
      </c>
    </row>
    <row r="119" spans="2:17" ht="41.25" customHeight="1">
      <c r="B119" s="102" t="s">
        <v>30</v>
      </c>
      <c r="C119" s="303" t="s">
        <v>426</v>
      </c>
      <c r="D119" s="303"/>
      <c r="E119" s="303"/>
      <c r="F119" s="303"/>
      <c r="G119" s="303"/>
      <c r="H119" s="303"/>
      <c r="I119" s="303"/>
      <c r="J119" s="303"/>
      <c r="K119" s="303"/>
      <c r="L119" s="303"/>
      <c r="M119" s="303"/>
      <c r="N119" s="52">
        <f>T59</f>
        <v>3</v>
      </c>
      <c r="O119" s="46">
        <f>T60</f>
        <v>3</v>
      </c>
      <c r="P119" s="52"/>
      <c r="Q119" s="46">
        <f>T61</f>
        <v>3</v>
      </c>
    </row>
    <row r="120" spans="2:17" ht="39" customHeight="1">
      <c r="B120" s="102" t="s">
        <v>31</v>
      </c>
      <c r="C120" s="303" t="s">
        <v>512</v>
      </c>
      <c r="D120" s="303"/>
      <c r="E120" s="303"/>
      <c r="F120" s="303"/>
      <c r="G120" s="303"/>
      <c r="H120" s="303"/>
      <c r="I120" s="303"/>
      <c r="J120" s="303"/>
      <c r="K120" s="303"/>
      <c r="L120" s="303"/>
      <c r="M120" s="303"/>
      <c r="N120" s="52">
        <f>U59</f>
        <v>33.75</v>
      </c>
      <c r="O120" s="46">
        <f>U60</f>
        <v>1046.25</v>
      </c>
      <c r="P120" s="52"/>
      <c r="Q120" s="46">
        <f>U61</f>
        <v>12555</v>
      </c>
    </row>
    <row r="121" spans="2:17" ht="39.75" customHeight="1">
      <c r="B121" s="80" t="s">
        <v>32</v>
      </c>
      <c r="C121" s="302" t="s">
        <v>513</v>
      </c>
      <c r="D121" s="302"/>
      <c r="E121" s="302"/>
      <c r="F121" s="302"/>
      <c r="G121" s="302"/>
      <c r="H121" s="302"/>
      <c r="I121" s="302"/>
      <c r="J121" s="302"/>
      <c r="K121" s="302"/>
      <c r="L121" s="302"/>
      <c r="M121" s="302"/>
      <c r="N121" s="51">
        <f>V59</f>
        <v>3</v>
      </c>
      <c r="O121" s="45">
        <f>V60</f>
        <v>3</v>
      </c>
      <c r="P121" s="51"/>
      <c r="Q121" s="45">
        <f>V61</f>
        <v>3</v>
      </c>
    </row>
    <row r="122" spans="2:17" ht="40.5" customHeight="1">
      <c r="B122" s="80" t="s">
        <v>33</v>
      </c>
      <c r="C122" s="302" t="s">
        <v>514</v>
      </c>
      <c r="D122" s="302"/>
      <c r="E122" s="302"/>
      <c r="F122" s="302"/>
      <c r="G122" s="302"/>
      <c r="H122" s="302"/>
      <c r="I122" s="302"/>
      <c r="J122" s="302"/>
      <c r="K122" s="302"/>
      <c r="L122" s="302"/>
      <c r="M122" s="302"/>
      <c r="N122" s="51">
        <f>W59</f>
        <v>149</v>
      </c>
      <c r="O122" s="45">
        <f>W60</f>
        <v>4619</v>
      </c>
      <c r="P122" s="51"/>
      <c r="Q122" s="45">
        <f>W61</f>
        <v>55428</v>
      </c>
    </row>
    <row r="123" spans="2:17" ht="90" customHeight="1">
      <c r="B123" s="80" t="s">
        <v>34</v>
      </c>
      <c r="C123" s="302" t="s">
        <v>506</v>
      </c>
      <c r="D123" s="302"/>
      <c r="E123" s="302"/>
      <c r="F123" s="302"/>
      <c r="G123" s="302"/>
      <c r="H123" s="302"/>
      <c r="I123" s="302"/>
      <c r="J123" s="302"/>
      <c r="K123" s="302"/>
      <c r="L123" s="302"/>
      <c r="M123" s="302"/>
      <c r="N123" s="51">
        <f>X59</f>
        <v>16</v>
      </c>
      <c r="O123" s="45">
        <f>X60</f>
        <v>16</v>
      </c>
      <c r="P123" s="51"/>
      <c r="Q123" s="45">
        <f>X61</f>
        <v>16</v>
      </c>
    </row>
    <row r="124" spans="2:17" ht="25.5" customHeight="1">
      <c r="B124" s="80" t="s">
        <v>35</v>
      </c>
      <c r="C124" s="302" t="s">
        <v>515</v>
      </c>
      <c r="D124" s="302"/>
      <c r="E124" s="302"/>
      <c r="F124" s="302"/>
      <c r="G124" s="302"/>
      <c r="H124" s="302"/>
      <c r="I124" s="302"/>
      <c r="J124" s="302"/>
      <c r="K124" s="302"/>
      <c r="L124" s="302"/>
      <c r="M124" s="302"/>
      <c r="N124" s="51">
        <f>Y59</f>
        <v>150</v>
      </c>
      <c r="O124" s="45">
        <f>Y60</f>
        <v>4650</v>
      </c>
      <c r="P124" s="51"/>
      <c r="Q124" s="45">
        <f>Y61</f>
        <v>55800</v>
      </c>
    </row>
    <row r="125" spans="2:17" ht="39.75" customHeight="1">
      <c r="B125" s="103" t="s">
        <v>36</v>
      </c>
      <c r="C125" s="299" t="s">
        <v>516</v>
      </c>
      <c r="D125" s="299"/>
      <c r="E125" s="299"/>
      <c r="F125" s="299"/>
      <c r="G125" s="299"/>
      <c r="H125" s="299"/>
      <c r="I125" s="299"/>
      <c r="J125" s="299"/>
      <c r="K125" s="299"/>
      <c r="L125" s="299"/>
      <c r="M125" s="299"/>
      <c r="N125" s="141">
        <f>Z59</f>
        <v>2</v>
      </c>
      <c r="O125" s="142">
        <f>Z60</f>
        <v>2</v>
      </c>
      <c r="P125" s="141"/>
      <c r="Q125" s="142">
        <f>Z61</f>
        <v>2</v>
      </c>
    </row>
    <row r="126" spans="2:17" ht="52.5" customHeight="1">
      <c r="B126" s="103" t="s">
        <v>493</v>
      </c>
      <c r="C126" s="299" t="s">
        <v>492</v>
      </c>
      <c r="D126" s="299"/>
      <c r="E126" s="299"/>
      <c r="F126" s="299"/>
      <c r="G126" s="299"/>
      <c r="H126" s="299"/>
      <c r="I126" s="299"/>
      <c r="J126" s="299"/>
      <c r="K126" s="299"/>
      <c r="L126" s="299"/>
      <c r="M126" s="299"/>
      <c r="N126" s="141">
        <f>AA59</f>
        <v>38.75</v>
      </c>
      <c r="O126" s="142">
        <f>AA60</f>
        <v>38.75</v>
      </c>
      <c r="P126" s="141"/>
      <c r="Q126" s="142">
        <f>AA61</f>
        <v>38.75</v>
      </c>
    </row>
    <row r="127" spans="2:17" ht="27" customHeight="1">
      <c r="B127" s="103" t="s">
        <v>37</v>
      </c>
      <c r="C127" s="299" t="s">
        <v>507</v>
      </c>
      <c r="D127" s="299"/>
      <c r="E127" s="299"/>
      <c r="F127" s="299"/>
      <c r="G127" s="299"/>
      <c r="H127" s="299"/>
      <c r="I127" s="299"/>
      <c r="J127" s="299"/>
      <c r="K127" s="299"/>
      <c r="L127" s="299"/>
      <c r="M127" s="299"/>
      <c r="N127" s="141">
        <f>AB59</f>
        <v>1</v>
      </c>
      <c r="O127" s="142">
        <f>AB60</f>
        <v>1</v>
      </c>
      <c r="P127" s="141"/>
      <c r="Q127" s="142">
        <f>AB61</f>
        <v>1</v>
      </c>
    </row>
  </sheetData>
  <mergeCells count="79">
    <mergeCell ref="C127:M127"/>
    <mergeCell ref="C115:M115"/>
    <mergeCell ref="C117:M117"/>
    <mergeCell ref="C121:M121"/>
    <mergeCell ref="C122:M122"/>
    <mergeCell ref="C123:M123"/>
    <mergeCell ref="C125:M125"/>
    <mergeCell ref="C126:M126"/>
    <mergeCell ref="C116:M116"/>
    <mergeCell ref="C124:M124"/>
    <mergeCell ref="C119:M119"/>
    <mergeCell ref="C120:M120"/>
    <mergeCell ref="C118:M118"/>
    <mergeCell ref="C40:O40"/>
    <mergeCell ref="C21:O21"/>
    <mergeCell ref="B79:E81"/>
    <mergeCell ref="C16:O16"/>
    <mergeCell ref="C58:F58"/>
    <mergeCell ref="C32:O32"/>
    <mergeCell ref="C33:O33"/>
    <mergeCell ref="C34:O34"/>
    <mergeCell ref="C35:O35"/>
    <mergeCell ref="D73:N73"/>
    <mergeCell ref="B59:O59"/>
    <mergeCell ref="C46:O46"/>
    <mergeCell ref="C47:O47"/>
    <mergeCell ref="C54:O54"/>
    <mergeCell ref="C53:O53"/>
    <mergeCell ref="C55:O55"/>
    <mergeCell ref="B72:Y72"/>
    <mergeCell ref="B64:L64"/>
    <mergeCell ref="C42:O42"/>
    <mergeCell ref="C63:J63"/>
    <mergeCell ref="C44:O44"/>
    <mergeCell ref="C45:O45"/>
    <mergeCell ref="C48:O48"/>
    <mergeCell ref="B60:O60"/>
    <mergeCell ref="C36:O36"/>
    <mergeCell ref="C6:O6"/>
    <mergeCell ref="C30:O30"/>
    <mergeCell ref="C41:J41"/>
    <mergeCell ref="B61:O61"/>
    <mergeCell ref="C51:O51"/>
    <mergeCell ref="C50:O50"/>
    <mergeCell ref="C52:O52"/>
    <mergeCell ref="C37:O37"/>
    <mergeCell ref="C38:O38"/>
    <mergeCell ref="C7:O7"/>
    <mergeCell ref="C8:O8"/>
    <mergeCell ref="C31:O31"/>
    <mergeCell ref="C10:O10"/>
    <mergeCell ref="C11:O11"/>
    <mergeCell ref="C18:O18"/>
    <mergeCell ref="B3:B4"/>
    <mergeCell ref="C29:O29"/>
    <mergeCell ref="C1:Z1"/>
    <mergeCell ref="R3:AA3"/>
    <mergeCell ref="C3:O4"/>
    <mergeCell ref="C12:O12"/>
    <mergeCell ref="AA1:AB1"/>
    <mergeCell ref="C2:AA2"/>
    <mergeCell ref="C13:O13"/>
    <mergeCell ref="C14:O14"/>
    <mergeCell ref="B73:C73"/>
    <mergeCell ref="C17:O17"/>
    <mergeCell ref="B77:E77"/>
    <mergeCell ref="C9:O9"/>
    <mergeCell ref="C22:O22"/>
    <mergeCell ref="C23:O23"/>
    <mergeCell ref="C24:O24"/>
    <mergeCell ref="C39:O39"/>
    <mergeCell ref="C49:O49"/>
    <mergeCell ref="C19:O19"/>
    <mergeCell ref="C15:O15"/>
    <mergeCell ref="C20:O20"/>
    <mergeCell ref="B62:F62"/>
    <mergeCell ref="C57:O57"/>
    <mergeCell ref="C56:O56"/>
    <mergeCell ref="C43:O43"/>
  </mergeCells>
  <pageMargins left="0.70866141732283472" right="0.70866141732283472" top="0.74803149606299213" bottom="0.74803149606299213" header="0.31496062992125984" footer="0.31496062992125984"/>
  <pageSetup paperSize="9" scale="35" orientation="landscape" horizontalDpi="180" verticalDpi="180" r:id="rId1"/>
  <rowBreaks count="2" manualBreakCount="2">
    <brk id="33" min="1" max="27" man="1"/>
    <brk id="76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67"/>
  <sheetViews>
    <sheetView view="pageBreakPreview" topLeftCell="B4" zoomScale="72" zoomScaleNormal="80" zoomScaleSheetLayoutView="72" workbookViewId="0">
      <selection activeCell="B1" sqref="B1:Z2"/>
    </sheetView>
  </sheetViews>
  <sheetFormatPr defaultColWidth="9.109375" defaultRowHeight="15.6"/>
  <cols>
    <col min="1" max="1" width="7" style="58" customWidth="1"/>
    <col min="2" max="2" width="5.109375" style="58" customWidth="1"/>
    <col min="3" max="3" width="14.6640625" style="58" customWidth="1"/>
    <col min="4" max="5" width="9.109375" style="58"/>
    <col min="6" max="6" width="7.6640625" style="58" customWidth="1"/>
    <col min="7" max="7" width="6.5546875" style="58" customWidth="1"/>
    <col min="8" max="8" width="6.44140625" style="58" customWidth="1"/>
    <col min="9" max="10" width="6.88671875" style="58" customWidth="1"/>
    <col min="11" max="11" width="5.88671875" style="58" customWidth="1"/>
    <col min="12" max="12" width="5.5546875" style="58" customWidth="1"/>
    <col min="13" max="13" width="4.88671875" style="58" customWidth="1"/>
    <col min="14" max="14" width="5.5546875" style="58" customWidth="1"/>
    <col min="15" max="15" width="15.6640625" style="57" customWidth="1"/>
    <col min="16" max="16" width="10.5546875" style="58" customWidth="1"/>
    <col min="17" max="17" width="9" style="58" customWidth="1"/>
    <col min="18" max="18" width="11.6640625" style="58" customWidth="1"/>
    <col min="19" max="19" width="14.33203125" style="58" customWidth="1"/>
    <col min="20" max="20" width="7.109375" style="58" customWidth="1"/>
    <col min="21" max="21" width="11.33203125" style="58" customWidth="1"/>
    <col min="22" max="22" width="23.88671875" style="58" customWidth="1"/>
    <col min="23" max="23" width="8.33203125" style="58" customWidth="1"/>
    <col min="24" max="24" width="7" style="58" customWidth="1"/>
    <col min="25" max="25" width="16.88671875" style="58" customWidth="1"/>
    <col min="26" max="26" width="7.33203125" style="58" customWidth="1"/>
    <col min="27" max="27" width="3.44140625" style="58" customWidth="1"/>
    <col min="28" max="16384" width="9.109375" style="58"/>
  </cols>
  <sheetData>
    <row r="2" spans="2:26" ht="45" customHeight="1">
      <c r="B2" s="59"/>
      <c r="C2" s="272" t="s">
        <v>496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321" t="s">
        <v>109</v>
      </c>
      <c r="Z2" s="322"/>
    </row>
    <row r="3" spans="2:26" ht="21">
      <c r="B3" s="59"/>
      <c r="C3" s="323" t="s">
        <v>559</v>
      </c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</row>
    <row r="4" spans="2:26" ht="15">
      <c r="B4" s="59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1"/>
      <c r="P4" s="59"/>
      <c r="Q4" s="59"/>
      <c r="R4" s="59"/>
      <c r="S4" s="59"/>
      <c r="T4" s="59"/>
      <c r="U4" s="59"/>
      <c r="V4" s="59"/>
      <c r="W4" s="59"/>
      <c r="X4" s="59"/>
      <c r="Y4" s="59"/>
    </row>
    <row r="5" spans="2:26" ht="25.5" customHeight="1">
      <c r="B5" s="328" t="s">
        <v>26</v>
      </c>
      <c r="C5" s="275" t="s">
        <v>429</v>
      </c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62"/>
      <c r="O5" s="63"/>
      <c r="P5" s="326" t="s">
        <v>522</v>
      </c>
      <c r="Q5" s="326"/>
      <c r="R5" s="326"/>
      <c r="S5" s="326"/>
      <c r="T5" s="326"/>
      <c r="U5" s="326"/>
      <c r="V5" s="326"/>
      <c r="W5" s="326"/>
      <c r="X5" s="326"/>
      <c r="Y5" s="64"/>
    </row>
    <row r="6" spans="2:26" ht="303" customHeight="1">
      <c r="B6" s="329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152" t="s">
        <v>504</v>
      </c>
      <c r="O6" s="153" t="s">
        <v>520</v>
      </c>
      <c r="P6" s="193" t="s">
        <v>510</v>
      </c>
      <c r="Q6" s="154" t="s">
        <v>511</v>
      </c>
      <c r="R6" s="154" t="s">
        <v>426</v>
      </c>
      <c r="S6" s="154" t="s">
        <v>512</v>
      </c>
      <c r="T6" s="155" t="s">
        <v>519</v>
      </c>
      <c r="U6" s="156" t="s">
        <v>523</v>
      </c>
      <c r="V6" s="153" t="s">
        <v>506</v>
      </c>
      <c r="W6" s="156" t="s">
        <v>46</v>
      </c>
      <c r="X6" s="157" t="s">
        <v>516</v>
      </c>
      <c r="Y6" s="157" t="s">
        <v>517</v>
      </c>
      <c r="Z6" s="158" t="s">
        <v>507</v>
      </c>
    </row>
    <row r="7" spans="2:26" ht="15">
      <c r="B7" s="65">
        <v>1</v>
      </c>
      <c r="C7" s="65"/>
      <c r="D7" s="65"/>
      <c r="E7" s="65"/>
      <c r="F7" s="65">
        <v>2</v>
      </c>
      <c r="G7" s="65"/>
      <c r="H7" s="65"/>
      <c r="I7" s="65"/>
      <c r="J7" s="65"/>
      <c r="K7" s="65"/>
      <c r="L7" s="65"/>
      <c r="M7" s="65"/>
      <c r="N7" s="66">
        <v>3</v>
      </c>
      <c r="O7" s="67">
        <v>4</v>
      </c>
      <c r="P7" s="68">
        <v>5</v>
      </c>
      <c r="Q7" s="68">
        <v>6</v>
      </c>
      <c r="R7" s="68">
        <v>7</v>
      </c>
      <c r="S7" s="68">
        <v>8</v>
      </c>
      <c r="T7" s="68">
        <v>9</v>
      </c>
      <c r="U7" s="68">
        <v>10</v>
      </c>
      <c r="V7" s="68">
        <v>11</v>
      </c>
      <c r="W7" s="68">
        <v>12</v>
      </c>
      <c r="X7" s="68">
        <v>13</v>
      </c>
      <c r="Y7" s="68">
        <v>14</v>
      </c>
      <c r="Z7" s="68">
        <v>15</v>
      </c>
    </row>
    <row r="8" spans="2:26">
      <c r="B8" s="69"/>
      <c r="C8" s="330"/>
      <c r="D8" s="331"/>
      <c r="E8" s="331"/>
      <c r="F8" s="331"/>
      <c r="G8" s="331"/>
      <c r="H8" s="331"/>
      <c r="I8" s="331"/>
      <c r="J8" s="331"/>
      <c r="K8" s="331"/>
      <c r="L8" s="331"/>
      <c r="M8" s="331"/>
      <c r="N8" s="70"/>
      <c r="O8" s="71"/>
      <c r="P8" s="69"/>
      <c r="Q8" s="69"/>
      <c r="R8" s="69"/>
      <c r="S8" s="69"/>
      <c r="T8" s="69"/>
      <c r="U8" s="69"/>
      <c r="V8" s="69"/>
      <c r="W8" s="69"/>
      <c r="X8" s="69"/>
      <c r="Y8" s="69"/>
    </row>
    <row r="9" spans="2:26" ht="61.5" customHeight="1">
      <c r="B9" s="72">
        <v>40</v>
      </c>
      <c r="C9" s="314" t="s">
        <v>541</v>
      </c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73">
        <v>10</v>
      </c>
      <c r="O9" s="74">
        <v>3</v>
      </c>
      <c r="P9" s="75"/>
      <c r="Q9" s="59"/>
      <c r="R9" s="75"/>
      <c r="S9" s="59"/>
      <c r="T9" s="75"/>
      <c r="U9" s="147">
        <f>(1*N9)*2</f>
        <v>20</v>
      </c>
      <c r="V9" s="75">
        <v>2</v>
      </c>
      <c r="W9" s="147">
        <f>(1*P9)*2</f>
        <v>0</v>
      </c>
      <c r="X9" s="77"/>
      <c r="Y9" s="77"/>
      <c r="Z9" s="78"/>
    </row>
    <row r="10" spans="2:26" ht="20.399999999999999">
      <c r="B10" s="72">
        <v>41</v>
      </c>
      <c r="C10" s="302" t="s">
        <v>457</v>
      </c>
      <c r="D10" s="325"/>
      <c r="E10" s="325"/>
      <c r="F10" s="325"/>
      <c r="G10" s="325"/>
      <c r="H10" s="325"/>
      <c r="I10" s="325"/>
      <c r="J10" s="325"/>
      <c r="K10" s="325"/>
      <c r="L10" s="325"/>
      <c r="M10" s="325"/>
      <c r="N10" s="73">
        <v>1</v>
      </c>
      <c r="O10" s="79">
        <v>1</v>
      </c>
      <c r="P10" s="80"/>
      <c r="Q10" s="59"/>
      <c r="R10" s="80"/>
      <c r="S10" s="59"/>
      <c r="T10" s="80"/>
      <c r="U10" s="80">
        <v>2</v>
      </c>
      <c r="V10" s="80">
        <v>1</v>
      </c>
      <c r="W10" s="76">
        <v>2</v>
      </c>
      <c r="X10" s="77"/>
      <c r="Y10" s="77"/>
      <c r="Z10" s="78"/>
    </row>
    <row r="11" spans="2:26">
      <c r="B11" s="72">
        <v>42</v>
      </c>
      <c r="C11" s="314" t="s">
        <v>458</v>
      </c>
      <c r="D11" s="315"/>
      <c r="E11" s="315"/>
      <c r="F11" s="315"/>
      <c r="G11" s="315"/>
      <c r="H11" s="315"/>
      <c r="I11" s="315"/>
      <c r="J11" s="315"/>
      <c r="K11" s="315"/>
      <c r="L11" s="315"/>
      <c r="M11" s="315"/>
      <c r="N11" s="73">
        <v>1</v>
      </c>
      <c r="O11" s="81">
        <v>1</v>
      </c>
      <c r="P11" s="75">
        <v>1</v>
      </c>
      <c r="Q11" s="59"/>
      <c r="R11" s="80"/>
      <c r="S11" s="59">
        <v>3</v>
      </c>
      <c r="T11" s="80"/>
      <c r="U11" s="80">
        <v>2</v>
      </c>
      <c r="V11" s="80">
        <v>1</v>
      </c>
      <c r="W11" s="76">
        <v>2</v>
      </c>
      <c r="X11" s="77"/>
      <c r="Y11" s="77">
        <v>1</v>
      </c>
      <c r="Z11" s="78"/>
    </row>
    <row r="12" spans="2:26">
      <c r="B12" s="72"/>
      <c r="C12" s="314" t="s">
        <v>542</v>
      </c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73">
        <v>2</v>
      </c>
      <c r="O12" s="81"/>
      <c r="P12" s="75"/>
      <c r="Q12" s="59"/>
      <c r="R12" s="80"/>
      <c r="S12" s="59"/>
      <c r="T12" s="80"/>
      <c r="U12" s="80"/>
      <c r="V12" s="80"/>
      <c r="W12" s="76"/>
      <c r="X12" s="77"/>
      <c r="Y12" s="77"/>
      <c r="Z12" s="78"/>
    </row>
    <row r="13" spans="2:26">
      <c r="B13" s="72"/>
      <c r="C13" s="314" t="s">
        <v>543</v>
      </c>
      <c r="D13" s="247"/>
      <c r="E13" s="247"/>
      <c r="F13" s="247"/>
      <c r="G13" s="247"/>
      <c r="H13" s="247"/>
      <c r="I13" s="247"/>
      <c r="J13" s="247"/>
      <c r="K13" s="247"/>
      <c r="L13" s="247"/>
      <c r="M13" s="247"/>
      <c r="N13" s="73">
        <v>1</v>
      </c>
      <c r="O13" s="81"/>
      <c r="P13" s="75"/>
      <c r="Q13" s="59"/>
      <c r="R13" s="80"/>
      <c r="S13" s="59"/>
      <c r="T13" s="80"/>
      <c r="U13" s="80"/>
      <c r="V13" s="80"/>
      <c r="W13" s="76"/>
      <c r="X13" s="77"/>
      <c r="Y13" s="77"/>
      <c r="Z13" s="78"/>
    </row>
    <row r="14" spans="2:26">
      <c r="B14" s="72">
        <v>43</v>
      </c>
      <c r="C14" s="309" t="s">
        <v>459</v>
      </c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73">
        <v>1</v>
      </c>
      <c r="O14" s="83"/>
      <c r="P14" s="82"/>
      <c r="Q14" s="59">
        <v>1</v>
      </c>
      <c r="R14" s="80"/>
      <c r="S14" s="59">
        <v>1</v>
      </c>
      <c r="T14" s="75"/>
      <c r="U14" s="75"/>
      <c r="V14" s="75"/>
      <c r="W14" s="76"/>
      <c r="X14" s="77"/>
      <c r="Y14" s="77">
        <v>1</v>
      </c>
      <c r="Z14" s="78"/>
    </row>
    <row r="15" spans="2:26">
      <c r="B15" s="72">
        <v>44</v>
      </c>
      <c r="C15" s="309" t="s">
        <v>460</v>
      </c>
      <c r="D15" s="310"/>
      <c r="E15" s="310"/>
      <c r="F15" s="310"/>
      <c r="G15" s="310"/>
      <c r="H15" s="310"/>
      <c r="I15" s="310"/>
      <c r="J15" s="310"/>
      <c r="K15" s="310"/>
      <c r="L15" s="310"/>
      <c r="M15" s="310"/>
      <c r="N15" s="73">
        <v>1</v>
      </c>
      <c r="O15" s="83"/>
      <c r="P15" s="82"/>
      <c r="Q15" s="59">
        <v>1</v>
      </c>
      <c r="R15" s="80"/>
      <c r="S15" s="59">
        <v>1</v>
      </c>
      <c r="T15" s="75"/>
      <c r="U15" s="75"/>
      <c r="V15" s="75"/>
      <c r="W15" s="76"/>
      <c r="X15" s="77"/>
      <c r="Y15" s="77">
        <v>1</v>
      </c>
      <c r="Z15" s="78"/>
    </row>
    <row r="16" spans="2:26">
      <c r="B16" s="72">
        <v>45</v>
      </c>
      <c r="C16" s="309" t="s">
        <v>461</v>
      </c>
      <c r="D16" s="310"/>
      <c r="E16" s="310"/>
      <c r="F16" s="310"/>
      <c r="G16" s="310"/>
      <c r="H16" s="310"/>
      <c r="I16" s="310"/>
      <c r="J16" s="310"/>
      <c r="K16" s="310"/>
      <c r="L16" s="310"/>
      <c r="M16" s="310"/>
      <c r="N16" s="73">
        <v>1</v>
      </c>
      <c r="O16" s="83"/>
      <c r="P16" s="82">
        <v>1</v>
      </c>
      <c r="Q16" s="59"/>
      <c r="R16" s="80"/>
      <c r="S16" s="59">
        <v>1</v>
      </c>
      <c r="T16" s="75"/>
      <c r="U16" s="75"/>
      <c r="V16" s="75"/>
      <c r="W16" s="76"/>
      <c r="X16" s="77"/>
      <c r="Y16" s="77"/>
      <c r="Z16" s="78"/>
    </row>
    <row r="17" spans="2:26" ht="31.5" customHeight="1">
      <c r="B17" s="72">
        <v>46</v>
      </c>
      <c r="C17" s="309" t="s">
        <v>464</v>
      </c>
      <c r="D17" s="310"/>
      <c r="E17" s="310"/>
      <c r="F17" s="310"/>
      <c r="G17" s="310"/>
      <c r="H17" s="310"/>
      <c r="I17" s="310"/>
      <c r="J17" s="310"/>
      <c r="K17" s="310"/>
      <c r="L17" s="310"/>
      <c r="M17" s="310"/>
      <c r="N17" s="73">
        <v>1</v>
      </c>
      <c r="O17" s="83"/>
      <c r="P17" s="82"/>
      <c r="Q17" s="59"/>
      <c r="R17" s="82"/>
      <c r="S17" s="59"/>
      <c r="T17" s="190">
        <v>2</v>
      </c>
      <c r="U17" s="82">
        <v>2</v>
      </c>
      <c r="V17" s="82"/>
      <c r="W17" s="76">
        <v>2</v>
      </c>
      <c r="X17" s="77"/>
      <c r="Y17" s="77"/>
      <c r="Z17" s="78"/>
    </row>
    <row r="18" spans="2:26">
      <c r="B18" s="69"/>
      <c r="C18" s="330" t="s">
        <v>462</v>
      </c>
      <c r="D18" s="331"/>
      <c r="E18" s="331"/>
      <c r="F18" s="331"/>
      <c r="G18" s="331"/>
      <c r="H18" s="331"/>
      <c r="I18" s="331"/>
      <c r="J18" s="331"/>
      <c r="K18" s="331"/>
      <c r="L18" s="331"/>
      <c r="M18" s="331"/>
      <c r="N18" s="84"/>
      <c r="O18" s="85"/>
      <c r="P18" s="69"/>
      <c r="Q18" s="59"/>
      <c r="R18" s="80"/>
      <c r="S18" s="59"/>
      <c r="T18" s="69"/>
      <c r="U18" s="69"/>
      <c r="V18" s="69"/>
      <c r="W18" s="76"/>
      <c r="X18" s="69"/>
      <c r="Y18" s="69"/>
      <c r="Z18" s="78"/>
    </row>
    <row r="19" spans="2:26">
      <c r="B19" s="86">
        <v>47</v>
      </c>
      <c r="C19" s="314" t="s">
        <v>473</v>
      </c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73">
        <v>1</v>
      </c>
      <c r="O19" s="81"/>
      <c r="P19" s="82">
        <v>1</v>
      </c>
      <c r="Q19" s="59"/>
      <c r="R19" s="80"/>
      <c r="S19" s="59">
        <v>1</v>
      </c>
      <c r="T19" s="75"/>
      <c r="U19" s="75"/>
      <c r="V19" s="75"/>
      <c r="W19" s="76">
        <v>2</v>
      </c>
      <c r="X19" s="77"/>
      <c r="Y19" s="77"/>
      <c r="Z19" s="78"/>
    </row>
    <row r="20" spans="2:26">
      <c r="B20" s="87">
        <v>48</v>
      </c>
      <c r="C20" s="332" t="s">
        <v>463</v>
      </c>
      <c r="D20" s="333"/>
      <c r="E20" s="333"/>
      <c r="F20" s="333"/>
      <c r="G20" s="333"/>
      <c r="H20" s="333"/>
      <c r="I20" s="333"/>
      <c r="J20" s="333"/>
      <c r="K20" s="333"/>
      <c r="L20" s="333"/>
      <c r="M20" s="333"/>
      <c r="N20" s="73">
        <v>2</v>
      </c>
      <c r="O20" s="88"/>
      <c r="P20" s="87"/>
      <c r="Q20" s="59"/>
      <c r="R20" s="80"/>
      <c r="S20" s="59"/>
      <c r="T20" s="87"/>
      <c r="U20" s="87"/>
      <c r="V20" s="87"/>
      <c r="W20" s="76"/>
      <c r="X20" s="87"/>
      <c r="Y20" s="87"/>
      <c r="Z20" s="78"/>
    </row>
    <row r="21" spans="2:26">
      <c r="B21" s="69"/>
      <c r="C21" s="330" t="s">
        <v>465</v>
      </c>
      <c r="D21" s="331"/>
      <c r="E21" s="331"/>
      <c r="F21" s="331"/>
      <c r="G21" s="331"/>
      <c r="H21" s="331"/>
      <c r="I21" s="331"/>
      <c r="J21" s="331"/>
      <c r="K21" s="331"/>
      <c r="L21" s="331"/>
      <c r="M21" s="331"/>
      <c r="N21" s="84"/>
      <c r="O21" s="85"/>
      <c r="P21" s="69"/>
      <c r="Q21" s="59"/>
      <c r="R21" s="80"/>
      <c r="S21" s="59"/>
      <c r="T21" s="69"/>
      <c r="U21" s="69"/>
      <c r="V21" s="69"/>
      <c r="W21" s="76"/>
      <c r="X21" s="69"/>
      <c r="Y21" s="69"/>
      <c r="Z21" s="78"/>
    </row>
    <row r="22" spans="2:26">
      <c r="B22" s="89"/>
      <c r="C22" s="309" t="s">
        <v>545</v>
      </c>
      <c r="D22" s="310"/>
      <c r="E22" s="310"/>
      <c r="F22" s="310"/>
      <c r="G22" s="310"/>
      <c r="H22" s="310"/>
      <c r="I22" s="310"/>
      <c r="J22" s="310"/>
      <c r="K22" s="310"/>
      <c r="L22" s="310"/>
      <c r="M22" s="310"/>
      <c r="N22" s="73">
        <v>9</v>
      </c>
      <c r="O22" s="83"/>
      <c r="P22" s="82">
        <v>20</v>
      </c>
      <c r="Q22" s="59"/>
      <c r="R22" s="80"/>
      <c r="S22" s="59">
        <v>20</v>
      </c>
      <c r="T22" s="82"/>
      <c r="U22" s="82"/>
      <c r="V22" s="82"/>
      <c r="W22" s="76">
        <v>20</v>
      </c>
      <c r="X22" s="82"/>
      <c r="Y22" s="82"/>
      <c r="Z22" s="78"/>
    </row>
    <row r="23" spans="2:26" ht="20.399999999999999">
      <c r="B23" s="89">
        <v>50</v>
      </c>
      <c r="C23" s="314" t="s">
        <v>544</v>
      </c>
      <c r="D23" s="315"/>
      <c r="E23" s="315"/>
      <c r="F23" s="315"/>
      <c r="G23" s="315"/>
      <c r="H23" s="315"/>
      <c r="I23" s="315"/>
      <c r="J23" s="315"/>
      <c r="K23" s="315"/>
      <c r="L23" s="315"/>
      <c r="M23" s="315"/>
      <c r="N23" s="73">
        <v>2</v>
      </c>
      <c r="O23" s="74">
        <v>2</v>
      </c>
      <c r="P23" s="76">
        <v>1</v>
      </c>
      <c r="Q23" s="59"/>
      <c r="R23" s="80"/>
      <c r="S23" s="59">
        <v>4</v>
      </c>
      <c r="T23" s="75"/>
      <c r="U23" s="75">
        <v>4</v>
      </c>
      <c r="V23" s="75">
        <v>4</v>
      </c>
      <c r="W23" s="76">
        <v>4</v>
      </c>
      <c r="X23" s="77"/>
      <c r="Y23" s="77">
        <v>2</v>
      </c>
      <c r="Z23" s="78"/>
    </row>
    <row r="24" spans="2:26">
      <c r="B24" s="89">
        <v>51</v>
      </c>
      <c r="C24" s="314" t="s">
        <v>546</v>
      </c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73">
        <v>2</v>
      </c>
      <c r="O24" s="81">
        <v>2</v>
      </c>
      <c r="P24" s="76">
        <v>1</v>
      </c>
      <c r="Q24" s="59"/>
      <c r="R24" s="80"/>
      <c r="S24" s="59">
        <v>4</v>
      </c>
      <c r="T24" s="75"/>
      <c r="U24" s="75">
        <v>4</v>
      </c>
      <c r="V24" s="75">
        <v>4</v>
      </c>
      <c r="W24" s="76">
        <v>4</v>
      </c>
      <c r="X24" s="77"/>
      <c r="Y24" s="77">
        <v>2</v>
      </c>
      <c r="Z24" s="78"/>
    </row>
    <row r="25" spans="2:26">
      <c r="B25" s="89">
        <v>52</v>
      </c>
      <c r="C25" s="314" t="s">
        <v>547</v>
      </c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73">
        <v>1</v>
      </c>
      <c r="O25" s="81"/>
      <c r="P25" s="76"/>
      <c r="Q25" s="59"/>
      <c r="R25" s="80"/>
      <c r="S25" s="59"/>
      <c r="T25" s="75"/>
      <c r="U25" s="75"/>
      <c r="V25" s="75"/>
      <c r="W25" s="76"/>
      <c r="X25" s="77"/>
      <c r="Y25" s="77"/>
      <c r="Z25" s="78"/>
    </row>
    <row r="26" spans="2:26">
      <c r="B26" s="89">
        <v>53</v>
      </c>
      <c r="C26" s="314" t="s">
        <v>548</v>
      </c>
      <c r="D26" s="247"/>
      <c r="E26" s="247"/>
      <c r="F26" s="247"/>
      <c r="G26" s="247"/>
      <c r="H26" s="247"/>
      <c r="I26" s="247"/>
      <c r="J26" s="247"/>
      <c r="K26" s="247"/>
      <c r="L26" s="247"/>
      <c r="M26" s="247"/>
      <c r="N26" s="73">
        <v>1</v>
      </c>
      <c r="O26" s="81"/>
      <c r="P26" s="76"/>
      <c r="Q26" s="59"/>
      <c r="R26" s="80"/>
      <c r="S26" s="59"/>
      <c r="T26" s="75"/>
      <c r="U26" s="75"/>
      <c r="V26" s="75"/>
      <c r="W26" s="76"/>
      <c r="X26" s="77"/>
      <c r="Y26" s="77"/>
      <c r="Z26" s="78"/>
    </row>
    <row r="27" spans="2:26">
      <c r="B27" s="89">
        <v>54</v>
      </c>
      <c r="C27" s="309" t="s">
        <v>539</v>
      </c>
      <c r="D27" s="327"/>
      <c r="E27" s="327"/>
      <c r="F27" s="327"/>
      <c r="G27" s="327"/>
      <c r="H27" s="327"/>
      <c r="I27" s="327"/>
      <c r="J27" s="327"/>
      <c r="K27" s="327"/>
      <c r="L27" s="327"/>
      <c r="M27" s="327"/>
      <c r="N27" s="206"/>
      <c r="O27" s="83"/>
      <c r="P27" s="82"/>
      <c r="Q27" s="59"/>
      <c r="R27" s="80"/>
      <c r="S27" s="59"/>
      <c r="T27" s="75"/>
      <c r="U27" s="75"/>
      <c r="V27" s="75"/>
      <c r="W27" s="76"/>
      <c r="X27" s="77"/>
      <c r="Y27" s="77"/>
      <c r="Z27" s="78"/>
    </row>
    <row r="28" spans="2:26">
      <c r="B28" s="89">
        <v>55</v>
      </c>
      <c r="C28" s="309" t="s">
        <v>467</v>
      </c>
      <c r="D28" s="310"/>
      <c r="E28" s="310"/>
      <c r="F28" s="310"/>
      <c r="G28" s="310"/>
      <c r="H28" s="310"/>
      <c r="I28" s="310"/>
      <c r="J28" s="310"/>
      <c r="K28" s="310"/>
      <c r="L28" s="310"/>
      <c r="M28" s="310"/>
      <c r="N28" s="73">
        <v>1</v>
      </c>
      <c r="O28" s="83"/>
      <c r="P28" s="82">
        <v>1</v>
      </c>
      <c r="Q28" s="59"/>
      <c r="R28" s="80"/>
      <c r="S28" s="59">
        <v>1</v>
      </c>
      <c r="T28" s="80"/>
      <c r="U28" s="80"/>
      <c r="V28" s="80"/>
      <c r="W28" s="76">
        <v>1</v>
      </c>
      <c r="X28" s="77"/>
      <c r="Y28" s="77">
        <v>1</v>
      </c>
      <c r="Z28" s="78"/>
    </row>
    <row r="29" spans="2:26">
      <c r="B29" s="89">
        <v>56</v>
      </c>
      <c r="C29" s="309" t="s">
        <v>542</v>
      </c>
      <c r="D29" s="310"/>
      <c r="E29" s="310"/>
      <c r="F29" s="310"/>
      <c r="G29" s="310"/>
      <c r="H29" s="310"/>
      <c r="I29" s="310"/>
      <c r="J29" s="310"/>
      <c r="K29" s="310"/>
      <c r="L29" s="310"/>
      <c r="M29" s="310"/>
      <c r="N29" s="73">
        <v>1</v>
      </c>
      <c r="O29" s="83"/>
      <c r="P29" s="82">
        <v>1</v>
      </c>
      <c r="Q29" s="59"/>
      <c r="R29" s="80"/>
      <c r="S29" s="59">
        <v>1</v>
      </c>
      <c r="T29" s="80"/>
      <c r="U29" s="80"/>
      <c r="V29" s="80"/>
      <c r="W29" s="76">
        <v>1</v>
      </c>
      <c r="X29" s="77"/>
      <c r="Y29" s="77"/>
      <c r="Z29" s="78"/>
    </row>
    <row r="30" spans="2:26">
      <c r="B30" s="89">
        <v>57</v>
      </c>
      <c r="C30" s="309" t="s">
        <v>543</v>
      </c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73"/>
      <c r="O30" s="83"/>
      <c r="P30" s="82"/>
      <c r="Q30" s="59"/>
      <c r="R30" s="80"/>
      <c r="S30" s="59"/>
      <c r="T30" s="80"/>
      <c r="U30" s="80"/>
      <c r="V30" s="80"/>
      <c r="W30" s="76"/>
      <c r="X30" s="77"/>
      <c r="Y30" s="77"/>
      <c r="Z30" s="78"/>
    </row>
    <row r="31" spans="2:26">
      <c r="B31" s="89">
        <v>58</v>
      </c>
      <c r="C31" s="309" t="s">
        <v>469</v>
      </c>
      <c r="D31" s="310"/>
      <c r="E31" s="310"/>
      <c r="F31" s="310"/>
      <c r="G31" s="310"/>
      <c r="H31" s="310"/>
      <c r="I31" s="310"/>
      <c r="J31" s="310"/>
      <c r="K31" s="310"/>
      <c r="L31" s="310"/>
      <c r="M31" s="310"/>
      <c r="N31" s="73">
        <v>1</v>
      </c>
      <c r="O31" s="83"/>
      <c r="P31" s="82">
        <v>1</v>
      </c>
      <c r="Q31" s="59"/>
      <c r="R31" s="80"/>
      <c r="S31" s="59">
        <v>1</v>
      </c>
      <c r="T31" s="80"/>
      <c r="U31" s="80"/>
      <c r="V31" s="80"/>
      <c r="W31" s="76">
        <v>1</v>
      </c>
      <c r="X31" s="77"/>
      <c r="Y31" s="77"/>
      <c r="Z31" s="78"/>
    </row>
    <row r="32" spans="2:26">
      <c r="B32" s="89">
        <v>59</v>
      </c>
      <c r="C32" s="309" t="s">
        <v>470</v>
      </c>
      <c r="D32" s="310"/>
      <c r="E32" s="310"/>
      <c r="F32" s="310"/>
      <c r="G32" s="310"/>
      <c r="H32" s="310"/>
      <c r="I32" s="310"/>
      <c r="J32" s="310"/>
      <c r="K32" s="310"/>
      <c r="L32" s="310"/>
      <c r="M32" s="310"/>
      <c r="N32" s="73">
        <v>1</v>
      </c>
      <c r="O32" s="83"/>
      <c r="P32" s="82">
        <v>1</v>
      </c>
      <c r="Q32" s="59"/>
      <c r="R32" s="80"/>
      <c r="S32" s="59">
        <v>1</v>
      </c>
      <c r="T32" s="80"/>
      <c r="U32" s="80"/>
      <c r="V32" s="80"/>
      <c r="W32" s="76"/>
      <c r="X32" s="77"/>
      <c r="Y32" s="77">
        <v>1</v>
      </c>
      <c r="Z32" s="78"/>
    </row>
    <row r="33" spans="1:27">
      <c r="B33" s="89">
        <v>60</v>
      </c>
      <c r="C33" s="309" t="s">
        <v>471</v>
      </c>
      <c r="D33" s="310"/>
      <c r="E33" s="310"/>
      <c r="F33" s="310"/>
      <c r="G33" s="310"/>
      <c r="H33" s="310"/>
      <c r="I33" s="310"/>
      <c r="J33" s="310"/>
      <c r="K33" s="310"/>
      <c r="L33" s="310"/>
      <c r="M33" s="310"/>
      <c r="N33" s="73">
        <v>1</v>
      </c>
      <c r="O33" s="83"/>
      <c r="P33" s="82">
        <v>1</v>
      </c>
      <c r="Q33" s="59"/>
      <c r="R33" s="80"/>
      <c r="S33" s="59">
        <v>1</v>
      </c>
      <c r="T33" s="80"/>
      <c r="U33" s="80"/>
      <c r="V33" s="80"/>
      <c r="W33" s="76"/>
      <c r="X33" s="77"/>
      <c r="Y33" s="77">
        <v>1</v>
      </c>
      <c r="Z33" s="78"/>
    </row>
    <row r="34" spans="1:27">
      <c r="B34" s="89">
        <v>61</v>
      </c>
      <c r="C34" s="314" t="s">
        <v>472</v>
      </c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73">
        <v>1</v>
      </c>
      <c r="O34" s="81"/>
      <c r="P34" s="75">
        <v>1</v>
      </c>
      <c r="Q34" s="59"/>
      <c r="R34" s="80"/>
      <c r="S34" s="59">
        <v>1</v>
      </c>
      <c r="T34" s="75"/>
      <c r="U34" s="75">
        <v>2</v>
      </c>
      <c r="V34" s="75"/>
      <c r="W34" s="76">
        <v>2</v>
      </c>
      <c r="X34" s="77"/>
      <c r="Y34" s="77"/>
      <c r="Z34" s="78"/>
    </row>
    <row r="35" spans="1:27">
      <c r="B35" s="89">
        <v>62</v>
      </c>
      <c r="C35" s="314" t="s">
        <v>549</v>
      </c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73">
        <v>2</v>
      </c>
      <c r="O35" s="81"/>
      <c r="P35" s="75"/>
      <c r="Q35" s="59"/>
      <c r="R35" s="80"/>
      <c r="S35" s="59"/>
      <c r="T35" s="75"/>
      <c r="U35" s="75"/>
      <c r="V35" s="75"/>
      <c r="W35" s="76"/>
      <c r="X35" s="77"/>
      <c r="Y35" s="77"/>
      <c r="Z35" s="78"/>
    </row>
    <row r="36" spans="1:27" ht="34.5" customHeight="1">
      <c r="B36" s="89">
        <v>63</v>
      </c>
      <c r="C36" s="316" t="s">
        <v>525</v>
      </c>
      <c r="D36" s="317"/>
      <c r="E36" s="317"/>
      <c r="F36" s="317"/>
      <c r="G36" s="317"/>
      <c r="H36" s="317"/>
      <c r="I36" s="317"/>
      <c r="J36" s="317"/>
      <c r="K36" s="317"/>
      <c r="L36" s="317"/>
      <c r="M36" s="317"/>
      <c r="N36" s="73">
        <v>1</v>
      </c>
      <c r="O36" s="83"/>
      <c r="P36" s="82">
        <v>1</v>
      </c>
      <c r="Q36" s="59"/>
      <c r="R36" s="80"/>
      <c r="S36" s="59">
        <v>1</v>
      </c>
      <c r="T36" s="80"/>
      <c r="U36" s="80"/>
      <c r="V36" s="80"/>
      <c r="W36" s="76"/>
      <c r="X36" s="77"/>
      <c r="Y36" s="77">
        <v>1</v>
      </c>
      <c r="Z36" s="90">
        <v>1</v>
      </c>
    </row>
    <row r="37" spans="1:27" ht="18.75" customHeight="1">
      <c r="B37" s="91"/>
      <c r="C37" s="92" t="s">
        <v>505</v>
      </c>
      <c r="D37" s="93"/>
      <c r="E37" s="93"/>
      <c r="F37" s="93"/>
      <c r="G37" s="93"/>
      <c r="H37" s="93"/>
      <c r="I37" s="93"/>
      <c r="J37" s="93"/>
      <c r="K37" s="93"/>
      <c r="L37" s="93"/>
      <c r="M37" s="49"/>
      <c r="N37" s="49">
        <v>0</v>
      </c>
      <c r="O37" s="53">
        <f t="shared" ref="O37:Z37" si="0">(SUM(O9:O36)*10)/100</f>
        <v>0.9</v>
      </c>
      <c r="P37" s="53">
        <f t="shared" si="0"/>
        <v>3.2</v>
      </c>
      <c r="Q37" s="53">
        <f t="shared" si="0"/>
        <v>0.2</v>
      </c>
      <c r="R37" s="53">
        <f t="shared" si="0"/>
        <v>0</v>
      </c>
      <c r="S37" s="53">
        <f t="shared" si="0"/>
        <v>4.2</v>
      </c>
      <c r="T37" s="53">
        <f t="shared" si="0"/>
        <v>0.2</v>
      </c>
      <c r="U37" s="53">
        <f t="shared" si="0"/>
        <v>3.6</v>
      </c>
      <c r="V37" s="53">
        <f t="shared" si="0"/>
        <v>1.2</v>
      </c>
      <c r="W37" s="53">
        <f t="shared" si="0"/>
        <v>4.0999999999999996</v>
      </c>
      <c r="X37" s="53">
        <f t="shared" si="0"/>
        <v>0</v>
      </c>
      <c r="Y37" s="53">
        <f t="shared" si="0"/>
        <v>1.1000000000000001</v>
      </c>
      <c r="Z37" s="55">
        <f t="shared" si="0"/>
        <v>0.1</v>
      </c>
    </row>
    <row r="38" spans="1:27" ht="21" customHeight="1">
      <c r="B38" s="311" t="s">
        <v>485</v>
      </c>
      <c r="C38" s="311"/>
      <c r="D38" s="311"/>
      <c r="E38" s="94"/>
      <c r="F38" s="94"/>
      <c r="G38" s="94"/>
      <c r="H38" s="94"/>
      <c r="I38" s="94"/>
      <c r="J38" s="94"/>
      <c r="K38" s="94"/>
      <c r="L38" s="95"/>
      <c r="M38" s="96"/>
      <c r="N38" s="50">
        <f>SUM(N9:N37)</f>
        <v>46</v>
      </c>
      <c r="O38" s="50">
        <f t="shared" ref="O38:Z38" si="1">SUM(O9:O37)</f>
        <v>9.9</v>
      </c>
      <c r="P38" s="50">
        <f t="shared" si="1"/>
        <v>35.200000000000003</v>
      </c>
      <c r="Q38" s="50">
        <f t="shared" si="1"/>
        <v>2.2000000000000002</v>
      </c>
      <c r="R38" s="50">
        <f t="shared" si="1"/>
        <v>0</v>
      </c>
      <c r="S38" s="50">
        <f t="shared" si="1"/>
        <v>46.2</v>
      </c>
      <c r="T38" s="50">
        <f t="shared" si="1"/>
        <v>2.2000000000000002</v>
      </c>
      <c r="U38" s="50">
        <f t="shared" si="1"/>
        <v>39.6</v>
      </c>
      <c r="V38" s="50">
        <f t="shared" si="1"/>
        <v>13.2</v>
      </c>
      <c r="W38" s="50">
        <f t="shared" si="1"/>
        <v>45.1</v>
      </c>
      <c r="X38" s="50">
        <f t="shared" si="1"/>
        <v>0</v>
      </c>
      <c r="Y38" s="50">
        <f t="shared" si="1"/>
        <v>12.1</v>
      </c>
      <c r="Z38" s="56">
        <f t="shared" si="1"/>
        <v>1.1000000000000001</v>
      </c>
    </row>
    <row r="39" spans="1:27" s="160" customFormat="1" ht="21" customHeight="1">
      <c r="A39" s="58"/>
      <c r="B39" s="312" t="s">
        <v>486</v>
      </c>
      <c r="C39" s="312"/>
      <c r="D39" s="313"/>
      <c r="E39" s="313"/>
      <c r="F39" s="194"/>
      <c r="G39" s="194"/>
      <c r="H39" s="194"/>
      <c r="I39" s="194"/>
      <c r="J39" s="194"/>
      <c r="K39" s="194"/>
      <c r="L39" s="194"/>
      <c r="M39" s="195"/>
      <c r="N39" s="194">
        <f>SUM(N9:N36)</f>
        <v>46</v>
      </c>
      <c r="O39" s="196">
        <f t="shared" ref="O39:Q40" si="2">O38</f>
        <v>9.9</v>
      </c>
      <c r="P39" s="196">
        <f t="shared" si="2"/>
        <v>35.200000000000003</v>
      </c>
      <c r="Q39" s="196">
        <f t="shared" si="2"/>
        <v>2.2000000000000002</v>
      </c>
      <c r="R39" s="196">
        <f>R38*31</f>
        <v>0</v>
      </c>
      <c r="S39" s="196">
        <f>S38*31</f>
        <v>1432.2</v>
      </c>
      <c r="T39" s="196">
        <f>T38</f>
        <v>2.2000000000000002</v>
      </c>
      <c r="U39" s="196">
        <f>U38*31</f>
        <v>1227.6000000000001</v>
      </c>
      <c r="V39" s="196">
        <f>V38*31</f>
        <v>409.2</v>
      </c>
      <c r="W39" s="196">
        <f>W38*31</f>
        <v>1398.1000000000001</v>
      </c>
      <c r="X39" s="196">
        <f>X38*31</f>
        <v>0</v>
      </c>
      <c r="Y39" s="196">
        <f>Y38</f>
        <v>12.1</v>
      </c>
      <c r="Z39" s="197">
        <f>Z38</f>
        <v>1.1000000000000001</v>
      </c>
    </row>
    <row r="40" spans="1:27" s="160" customFormat="1" ht="21" customHeight="1">
      <c r="B40" s="304" t="s">
        <v>487</v>
      </c>
      <c r="C40" s="304"/>
      <c r="D40" s="305"/>
      <c r="E40" s="305"/>
      <c r="F40" s="198"/>
      <c r="G40" s="198"/>
      <c r="H40" s="198"/>
      <c r="I40" s="198"/>
      <c r="J40" s="198"/>
      <c r="K40" s="198"/>
      <c r="L40" s="198"/>
      <c r="M40" s="199"/>
      <c r="N40" s="198">
        <f>SUM(N9:N36)</f>
        <v>46</v>
      </c>
      <c r="O40" s="200">
        <f t="shared" si="2"/>
        <v>9.9</v>
      </c>
      <c r="P40" s="200">
        <f t="shared" si="2"/>
        <v>35.200000000000003</v>
      </c>
      <c r="Q40" s="200">
        <f t="shared" si="2"/>
        <v>2.2000000000000002</v>
      </c>
      <c r="R40" s="200">
        <f>R39*12</f>
        <v>0</v>
      </c>
      <c r="S40" s="200">
        <f>S39*12</f>
        <v>17186.400000000001</v>
      </c>
      <c r="T40" s="200">
        <f>T39</f>
        <v>2.2000000000000002</v>
      </c>
      <c r="U40" s="200">
        <f>U39*12</f>
        <v>14731.2</v>
      </c>
      <c r="V40" s="200">
        <f>V39*12</f>
        <v>4910.3999999999996</v>
      </c>
      <c r="W40" s="200">
        <f>W39*12</f>
        <v>16777.2</v>
      </c>
      <c r="X40" s="200">
        <f>X39*12</f>
        <v>0</v>
      </c>
      <c r="Y40" s="200">
        <f>Y39</f>
        <v>12.1</v>
      </c>
      <c r="Z40" s="197">
        <f>Z39</f>
        <v>1.1000000000000001</v>
      </c>
      <c r="AA40" s="161"/>
    </row>
    <row r="41" spans="1:27" ht="21" customHeight="1">
      <c r="A41" s="160"/>
      <c r="B41" s="162"/>
      <c r="C41" s="307" t="s">
        <v>521</v>
      </c>
      <c r="D41" s="308"/>
      <c r="E41" s="308"/>
      <c r="F41" s="163"/>
      <c r="G41" s="163"/>
      <c r="H41" s="163"/>
      <c r="I41" s="163"/>
      <c r="J41" s="163"/>
      <c r="K41" s="163"/>
      <c r="L41" s="164"/>
      <c r="M41" s="165"/>
      <c r="N41" s="165"/>
      <c r="O41" s="163">
        <f t="shared" ref="O41:T41" si="3">SUM(O9:O37)</f>
        <v>9.9</v>
      </c>
      <c r="P41" s="163">
        <f t="shared" si="3"/>
        <v>35.200000000000003</v>
      </c>
      <c r="Q41" s="163">
        <f t="shared" si="3"/>
        <v>2.2000000000000002</v>
      </c>
      <c r="R41" s="163">
        <f t="shared" si="3"/>
        <v>0</v>
      </c>
      <c r="S41" s="163">
        <f t="shared" si="3"/>
        <v>46.2</v>
      </c>
      <c r="T41" s="163">
        <f t="shared" si="3"/>
        <v>2.2000000000000002</v>
      </c>
      <c r="U41" s="163">
        <f t="shared" ref="U41:Z41" si="4">SUM(U9:U37)</f>
        <v>39.6</v>
      </c>
      <c r="V41" s="163">
        <f t="shared" si="4"/>
        <v>13.2</v>
      </c>
      <c r="W41" s="163">
        <f t="shared" si="4"/>
        <v>45.1</v>
      </c>
      <c r="X41" s="163">
        <f t="shared" si="4"/>
        <v>0</v>
      </c>
      <c r="Y41" s="163">
        <f t="shared" si="4"/>
        <v>12.1</v>
      </c>
      <c r="Z41" s="56">
        <f t="shared" si="4"/>
        <v>1.1000000000000001</v>
      </c>
      <c r="AA41" s="59"/>
    </row>
    <row r="42" spans="1:27" ht="21" customHeight="1">
      <c r="B42" s="162"/>
      <c r="C42" s="307" t="s">
        <v>528</v>
      </c>
      <c r="D42" s="241"/>
      <c r="E42" s="241"/>
      <c r="F42" s="241"/>
      <c r="G42" s="241"/>
      <c r="H42" s="241"/>
      <c r="I42" s="163"/>
      <c r="J42" s="163"/>
      <c r="K42" s="163"/>
      <c r="L42" s="164"/>
      <c r="M42" s="165"/>
      <c r="N42" s="165"/>
      <c r="O42" s="163">
        <f>SUM(O11,O19,O23,O24)</f>
        <v>5</v>
      </c>
      <c r="P42" s="163">
        <f>SUM(P11,P19,P23,P24)</f>
        <v>4</v>
      </c>
      <c r="Q42" s="163">
        <f>SUM(Q9:Q17,Q19,Q23,Q24)</f>
        <v>2</v>
      </c>
      <c r="R42" s="163"/>
      <c r="S42" s="163">
        <f>SUM(S9:S17,S19,S23,S24)</f>
        <v>15</v>
      </c>
      <c r="T42" s="163"/>
      <c r="U42" s="163">
        <f>SUM(U11,U19,U23,U24)</f>
        <v>10</v>
      </c>
      <c r="V42" s="163">
        <f>SUM(V11,V19,V23,V24)</f>
        <v>9</v>
      </c>
      <c r="W42" s="163">
        <f>SUM(W11,W19,W23,W24)</f>
        <v>12</v>
      </c>
      <c r="X42" s="163"/>
      <c r="Y42" s="163">
        <f>SUM(Y11,Y19,Y23,Y24)</f>
        <v>5</v>
      </c>
      <c r="Z42" s="56"/>
      <c r="AA42" s="59"/>
    </row>
    <row r="43" spans="1:27">
      <c r="B43" s="97" t="s">
        <v>484</v>
      </c>
      <c r="C43" s="97"/>
      <c r="D43" s="98"/>
      <c r="E43" s="98"/>
      <c r="F43" s="98"/>
      <c r="G43" s="98"/>
      <c r="H43" s="98"/>
      <c r="I43" s="98"/>
      <c r="J43" s="98"/>
      <c r="K43" s="98"/>
      <c r="L43" s="99"/>
      <c r="M43" s="64"/>
      <c r="N43" s="64"/>
      <c r="O43" s="100"/>
      <c r="P43" s="64"/>
      <c r="Q43" s="59"/>
      <c r="R43" s="59"/>
      <c r="S43" s="59"/>
      <c r="T43" s="59"/>
      <c r="U43" s="59"/>
      <c r="V43" s="59"/>
      <c r="W43" s="59"/>
      <c r="X43" s="59"/>
      <c r="Y43" s="59"/>
    </row>
    <row r="44" spans="1:27">
      <c r="B44" s="97" t="s">
        <v>428</v>
      </c>
      <c r="C44" s="97"/>
      <c r="D44" s="98"/>
      <c r="E44" s="98"/>
      <c r="F44" s="98"/>
      <c r="G44" s="98"/>
      <c r="H44" s="98"/>
      <c r="I44" s="98"/>
      <c r="J44" s="98"/>
      <c r="K44" s="98"/>
      <c r="L44" s="99"/>
      <c r="M44" s="64"/>
      <c r="N44" s="64"/>
      <c r="O44" s="100"/>
      <c r="P44" s="64"/>
      <c r="Q44" s="59"/>
      <c r="R44" s="59"/>
      <c r="S44" s="59"/>
      <c r="T44" s="59"/>
      <c r="U44" s="59"/>
      <c r="V44" s="59"/>
      <c r="W44" s="59"/>
      <c r="X44" s="59"/>
      <c r="Y44" s="59"/>
    </row>
    <row r="45" spans="1:27">
      <c r="B45" s="97" t="s">
        <v>323</v>
      </c>
      <c r="C45" s="97"/>
      <c r="D45" s="98"/>
      <c r="E45" s="98"/>
      <c r="F45" s="98"/>
      <c r="G45" s="98"/>
      <c r="H45" s="98"/>
      <c r="I45" s="98"/>
      <c r="J45" s="98"/>
      <c r="K45" s="98"/>
      <c r="L45" s="99"/>
      <c r="M45" s="64"/>
      <c r="N45" s="64"/>
      <c r="O45" s="100"/>
      <c r="P45" s="64"/>
      <c r="Q45" s="59"/>
      <c r="R45" s="59"/>
      <c r="S45" s="59"/>
      <c r="T45" s="59"/>
      <c r="U45" s="59"/>
      <c r="V45" s="59"/>
      <c r="W45" s="59"/>
      <c r="X45" s="59"/>
      <c r="Y45" s="59"/>
    </row>
    <row r="46" spans="1:27">
      <c r="B46" s="97" t="s">
        <v>480</v>
      </c>
      <c r="C46" s="97"/>
      <c r="D46" s="98"/>
      <c r="E46" s="98"/>
      <c r="F46" s="98"/>
      <c r="G46" s="98"/>
      <c r="H46" s="98"/>
      <c r="I46" s="98"/>
      <c r="J46" s="98"/>
      <c r="K46" s="98"/>
      <c r="L46" s="99"/>
      <c r="M46" s="64"/>
      <c r="N46" s="64"/>
      <c r="O46" s="100"/>
      <c r="P46" s="64"/>
      <c r="Q46" s="101"/>
      <c r="R46" s="59"/>
      <c r="S46" s="59"/>
      <c r="T46" s="59"/>
      <c r="U46" s="59"/>
      <c r="V46" s="59"/>
      <c r="W46" s="59"/>
      <c r="X46" s="59"/>
      <c r="Y46" s="59"/>
    </row>
    <row r="47" spans="1:27">
      <c r="B47" s="97" t="s">
        <v>324</v>
      </c>
      <c r="C47" s="97"/>
      <c r="D47" s="98"/>
      <c r="E47" s="98"/>
      <c r="F47" s="98"/>
      <c r="G47" s="98"/>
      <c r="H47" s="98"/>
      <c r="I47" s="98"/>
      <c r="J47" s="98"/>
      <c r="K47" s="98"/>
      <c r="L47" s="99"/>
      <c r="M47" s="64"/>
      <c r="N47" s="64"/>
      <c r="O47" s="100"/>
      <c r="P47" s="64"/>
      <c r="Q47" s="59"/>
      <c r="R47" s="59"/>
      <c r="S47" s="59"/>
      <c r="T47" s="59"/>
      <c r="U47" s="59"/>
      <c r="V47" s="59"/>
      <c r="W47" s="59"/>
      <c r="X47" s="59"/>
      <c r="Y47" s="59"/>
    </row>
    <row r="48" spans="1:27">
      <c r="B48" s="97" t="s">
        <v>297</v>
      </c>
      <c r="C48" s="97"/>
      <c r="D48" s="98"/>
      <c r="E48" s="98"/>
      <c r="F48" s="98"/>
      <c r="G48" s="98"/>
      <c r="H48" s="98"/>
      <c r="I48" s="98"/>
      <c r="J48" s="98"/>
      <c r="K48" s="98"/>
      <c r="L48" s="99"/>
      <c r="M48" s="64"/>
      <c r="N48" s="64"/>
      <c r="O48" s="100"/>
      <c r="P48" s="64"/>
      <c r="Q48" s="59"/>
      <c r="R48" s="59"/>
      <c r="S48" s="59"/>
      <c r="T48" s="59"/>
      <c r="U48" s="59"/>
      <c r="V48" s="59"/>
      <c r="W48" s="59"/>
      <c r="X48" s="59"/>
      <c r="Y48" s="59"/>
    </row>
    <row r="49" spans="2:25">
      <c r="B49" s="97" t="s">
        <v>298</v>
      </c>
      <c r="C49" s="97"/>
      <c r="D49" s="98"/>
      <c r="E49" s="98"/>
      <c r="F49" s="98"/>
      <c r="G49" s="98"/>
      <c r="H49" s="98"/>
      <c r="I49" s="98"/>
      <c r="J49" s="98"/>
      <c r="K49" s="98"/>
      <c r="L49" s="99"/>
      <c r="M49" s="64"/>
      <c r="N49" s="64"/>
      <c r="O49" s="100"/>
      <c r="P49" s="64"/>
      <c r="Q49" s="59"/>
      <c r="R49" s="59"/>
      <c r="S49" s="59"/>
      <c r="T49" s="59"/>
      <c r="U49" s="59"/>
      <c r="V49" s="59"/>
      <c r="W49" s="59"/>
      <c r="X49" s="59"/>
      <c r="Y49" s="59"/>
    </row>
    <row r="50" spans="2:25" ht="35.25" customHeight="1">
      <c r="B50" s="286" t="s">
        <v>564</v>
      </c>
      <c r="C50" s="306"/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X50" s="59"/>
      <c r="Y50" s="59"/>
    </row>
    <row r="51" spans="2:25" ht="35.25" customHeight="1">
      <c r="B51" s="191"/>
      <c r="C51" s="192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59"/>
      <c r="Y51" s="59"/>
    </row>
    <row r="52" spans="2:25" ht="50.25" customHeight="1">
      <c r="B52" s="191"/>
      <c r="C52" s="228" t="s">
        <v>565</v>
      </c>
      <c r="D52" s="192"/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2"/>
      <c r="Q52" s="192"/>
      <c r="R52" s="192"/>
      <c r="S52" s="192"/>
      <c r="T52" s="192"/>
      <c r="U52" s="192"/>
      <c r="V52" s="192"/>
      <c r="W52" s="192"/>
      <c r="X52" s="59"/>
      <c r="Y52" s="59"/>
    </row>
    <row r="53" spans="2:25" ht="24.6">
      <c r="B53" s="226"/>
      <c r="C53" s="226"/>
      <c r="D53" s="227"/>
      <c r="E53" s="226" t="s">
        <v>481</v>
      </c>
      <c r="F53" s="226"/>
    </row>
    <row r="55" spans="2:25" ht="60" customHeight="1">
      <c r="C55" s="59"/>
      <c r="D55" s="300" t="s">
        <v>491</v>
      </c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207" t="s">
        <v>560</v>
      </c>
      <c r="P55" s="319" t="s">
        <v>561</v>
      </c>
      <c r="Q55" s="319"/>
      <c r="R55" s="319" t="s">
        <v>562</v>
      </c>
      <c r="S55" s="320"/>
    </row>
    <row r="56" spans="2:25" ht="58.5" customHeight="1">
      <c r="C56" s="107" t="s">
        <v>27</v>
      </c>
      <c r="D56" s="318" t="s">
        <v>509</v>
      </c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143">
        <f>SUM(O38,'Количество 0-2'!Q59)</f>
        <v>24.200000000000003</v>
      </c>
      <c r="P56" s="143">
        <f>O56</f>
        <v>24.200000000000003</v>
      </c>
      <c r="Q56" s="144"/>
      <c r="R56" s="143">
        <f>P56</f>
        <v>24.200000000000003</v>
      </c>
      <c r="S56" s="145"/>
    </row>
    <row r="57" spans="2:25" ht="29.25" customHeight="1">
      <c r="C57" s="80" t="s">
        <v>28</v>
      </c>
      <c r="D57" s="269" t="s">
        <v>510</v>
      </c>
      <c r="E57" s="269"/>
      <c r="F57" s="269"/>
      <c r="G57" s="269"/>
      <c r="H57" s="269"/>
      <c r="I57" s="269"/>
      <c r="J57" s="269"/>
      <c r="K57" s="269"/>
      <c r="L57" s="269"/>
      <c r="M57" s="269"/>
      <c r="N57" s="269"/>
      <c r="O57" s="166">
        <f>SUM(P38,'Количество 0-2'!R59)</f>
        <v>78.2</v>
      </c>
      <c r="P57" s="166">
        <f>O57</f>
        <v>78.2</v>
      </c>
      <c r="Q57" s="167"/>
      <c r="R57" s="166">
        <f>P57</f>
        <v>78.2</v>
      </c>
      <c r="S57" s="168"/>
    </row>
    <row r="58" spans="2:25" ht="46.5" customHeight="1">
      <c r="C58" s="107" t="s">
        <v>29</v>
      </c>
      <c r="D58" s="318" t="s">
        <v>511</v>
      </c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143">
        <f>SUM(Q38,'Количество 0-2'!S59)</f>
        <v>51.2</v>
      </c>
      <c r="P58" s="143">
        <f>O58</f>
        <v>51.2</v>
      </c>
      <c r="Q58" s="143"/>
      <c r="R58" s="143">
        <f>O58</f>
        <v>51.2</v>
      </c>
      <c r="S58" s="145"/>
    </row>
    <row r="59" spans="2:25" ht="39" customHeight="1">
      <c r="C59" s="107" t="s">
        <v>30</v>
      </c>
      <c r="D59" s="318" t="s">
        <v>426</v>
      </c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143">
        <f>SUM(R38,'Количество 0-2'!T62)</f>
        <v>2</v>
      </c>
      <c r="P59" s="143">
        <f>O59</f>
        <v>2</v>
      </c>
      <c r="Q59" s="144"/>
      <c r="R59" s="143">
        <f>O59</f>
        <v>2</v>
      </c>
      <c r="S59" s="145"/>
    </row>
    <row r="60" spans="2:25" ht="48" customHeight="1">
      <c r="C60" s="107" t="s">
        <v>31</v>
      </c>
      <c r="D60" s="318" t="s">
        <v>512</v>
      </c>
      <c r="E60" s="318"/>
      <c r="F60" s="318"/>
      <c r="G60" s="318"/>
      <c r="H60" s="318"/>
      <c r="I60" s="318"/>
      <c r="J60" s="318"/>
      <c r="K60" s="318"/>
      <c r="L60" s="318"/>
      <c r="M60" s="318"/>
      <c r="N60" s="318"/>
      <c r="O60" s="143">
        <f>SUM(S38,'Количество 0-2'!U59)</f>
        <v>79.95</v>
      </c>
      <c r="P60" s="143">
        <f>O60*31</f>
        <v>2478.4500000000003</v>
      </c>
      <c r="Q60" s="144"/>
      <c r="R60" s="143">
        <f>P60*12</f>
        <v>29741.4</v>
      </c>
      <c r="S60" s="145"/>
    </row>
    <row r="61" spans="2:25" ht="54.75" customHeight="1">
      <c r="C61" s="80" t="s">
        <v>32</v>
      </c>
      <c r="D61" s="269" t="s">
        <v>513</v>
      </c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166">
        <f>SUM(T38,'Количество 0-2'!V59)</f>
        <v>5.2</v>
      </c>
      <c r="P61" s="166">
        <f>O61</f>
        <v>5.2</v>
      </c>
      <c r="Q61" s="167"/>
      <c r="R61" s="166">
        <f>O61</f>
        <v>5.2</v>
      </c>
      <c r="S61" s="168"/>
    </row>
    <row r="62" spans="2:25" ht="63" customHeight="1">
      <c r="C62" s="80" t="s">
        <v>33</v>
      </c>
      <c r="D62" s="269" t="s">
        <v>526</v>
      </c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166">
        <f>SUM(U38,'Количество 0-2'!W59)</f>
        <v>188.6</v>
      </c>
      <c r="P62" s="166">
        <f>O62*31</f>
        <v>5846.5999999999995</v>
      </c>
      <c r="Q62" s="167"/>
      <c r="R62" s="166">
        <f>P62*12</f>
        <v>70159.199999999997</v>
      </c>
      <c r="S62" s="168"/>
    </row>
    <row r="63" spans="2:25" ht="103.5" customHeight="1">
      <c r="C63" s="80" t="s">
        <v>34</v>
      </c>
      <c r="D63" s="269" t="s">
        <v>506</v>
      </c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166">
        <f>SUM(V38,'Количество 0-2'!X59)</f>
        <v>29.2</v>
      </c>
      <c r="P63" s="166">
        <f>O63*31</f>
        <v>905.19999999999993</v>
      </c>
      <c r="Q63" s="167"/>
      <c r="R63" s="166">
        <f>P63*12</f>
        <v>10862.4</v>
      </c>
      <c r="S63" s="168"/>
    </row>
    <row r="64" spans="2:25" ht="28.5" customHeight="1">
      <c r="C64" s="80" t="s">
        <v>35</v>
      </c>
      <c r="D64" s="269" t="s">
        <v>515</v>
      </c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166">
        <f>SUM(W38,'Количество 0-2'!Y59)</f>
        <v>195.1</v>
      </c>
      <c r="P64" s="166">
        <f>O64*31</f>
        <v>6048.0999999999995</v>
      </c>
      <c r="Q64" s="167"/>
      <c r="R64" s="166">
        <f>P64*12</f>
        <v>72577.2</v>
      </c>
      <c r="S64" s="168"/>
    </row>
    <row r="65" spans="3:19" ht="51.75" customHeight="1">
      <c r="C65" s="107" t="s">
        <v>36</v>
      </c>
      <c r="D65" s="318" t="s">
        <v>516</v>
      </c>
      <c r="E65" s="318"/>
      <c r="F65" s="318"/>
      <c r="G65" s="318"/>
      <c r="H65" s="318"/>
      <c r="I65" s="318"/>
      <c r="J65" s="318"/>
      <c r="K65" s="318"/>
      <c r="L65" s="318"/>
      <c r="M65" s="318"/>
      <c r="N65" s="318"/>
      <c r="O65" s="143">
        <f>SUM('Количество 0-2'!Z62)</f>
        <v>2</v>
      </c>
      <c r="P65" s="143">
        <f>O65</f>
        <v>2</v>
      </c>
      <c r="Q65" s="144"/>
      <c r="R65" s="143">
        <f>O65</f>
        <v>2</v>
      </c>
      <c r="S65" s="145"/>
    </row>
    <row r="66" spans="3:19" ht="82.5" customHeight="1">
      <c r="C66" s="107" t="s">
        <v>493</v>
      </c>
      <c r="D66" s="318" t="s">
        <v>492</v>
      </c>
      <c r="E66" s="318"/>
      <c r="F66" s="318"/>
      <c r="G66" s="318"/>
      <c r="H66" s="318"/>
      <c r="I66" s="318"/>
      <c r="J66" s="318"/>
      <c r="K66" s="318"/>
      <c r="L66" s="318"/>
      <c r="M66" s="318"/>
      <c r="N66" s="318"/>
      <c r="O66" s="143">
        <f>SUM('Количество 0-2'!AA62)</f>
        <v>28</v>
      </c>
      <c r="P66" s="143">
        <f>O66</f>
        <v>28</v>
      </c>
      <c r="Q66" s="144"/>
      <c r="R66" s="143">
        <f>O66</f>
        <v>28</v>
      </c>
      <c r="S66" s="145"/>
    </row>
    <row r="67" spans="3:19" ht="36" customHeight="1">
      <c r="C67" s="107" t="s">
        <v>37</v>
      </c>
      <c r="D67" s="318" t="s">
        <v>507</v>
      </c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143">
        <f>SUM('Количество 0-2'!AB59,Z38)</f>
        <v>2.1</v>
      </c>
      <c r="P67" s="143">
        <f>O67</f>
        <v>2.1</v>
      </c>
      <c r="Q67" s="144"/>
      <c r="R67" s="143">
        <f>O67</f>
        <v>2.1</v>
      </c>
      <c r="S67" s="145"/>
    </row>
  </sheetData>
  <sheetProtection algorithmName="SHA-512" hashValue="S5v8lvZpVYyzylh6sLdI2xVPXScRBnmauxrpZY6PDl8eQ6tMa/UWoiuY7v32q92S8xkPfJgm/XBcl5w8gBuTqw==" saltValue="V8nyXIEMzTDc6BPpJ/nX2A==" spinCount="100000" sheet="1" objects="1" scenarios="1"/>
  <mergeCells count="56">
    <mergeCell ref="C27:M27"/>
    <mergeCell ref="C30:M30"/>
    <mergeCell ref="B5:B6"/>
    <mergeCell ref="C5:M6"/>
    <mergeCell ref="C8:M8"/>
    <mergeCell ref="C16:M16"/>
    <mergeCell ref="C23:M23"/>
    <mergeCell ref="C12:M12"/>
    <mergeCell ref="C13:M13"/>
    <mergeCell ref="C17:M17"/>
    <mergeCell ref="C18:M18"/>
    <mergeCell ref="C19:M19"/>
    <mergeCell ref="C20:M20"/>
    <mergeCell ref="C21:M21"/>
    <mergeCell ref="C22:M22"/>
    <mergeCell ref="Y2:Z2"/>
    <mergeCell ref="C42:H42"/>
    <mergeCell ref="C3:Z3"/>
    <mergeCell ref="C9:M9"/>
    <mergeCell ref="C10:M10"/>
    <mergeCell ref="C11:M11"/>
    <mergeCell ref="C14:M14"/>
    <mergeCell ref="C25:M25"/>
    <mergeCell ref="C26:M26"/>
    <mergeCell ref="C15:M15"/>
    <mergeCell ref="C2:X2"/>
    <mergeCell ref="P5:X5"/>
    <mergeCell ref="C24:M24"/>
    <mergeCell ref="C28:M28"/>
    <mergeCell ref="C29:M29"/>
    <mergeCell ref="C31:M31"/>
    <mergeCell ref="D66:N66"/>
    <mergeCell ref="D67:N67"/>
    <mergeCell ref="P55:Q55"/>
    <mergeCell ref="R55:S55"/>
    <mergeCell ref="D59:N59"/>
    <mergeCell ref="D60:N60"/>
    <mergeCell ref="D61:N61"/>
    <mergeCell ref="D62:N62"/>
    <mergeCell ref="D63:N63"/>
    <mergeCell ref="D64:N64"/>
    <mergeCell ref="D65:N65"/>
    <mergeCell ref="D55:N55"/>
    <mergeCell ref="D56:N56"/>
    <mergeCell ref="D57:N57"/>
    <mergeCell ref="D58:N58"/>
    <mergeCell ref="B40:E40"/>
    <mergeCell ref="B50:W50"/>
    <mergeCell ref="C41:E41"/>
    <mergeCell ref="C32:M32"/>
    <mergeCell ref="B38:D38"/>
    <mergeCell ref="B39:E39"/>
    <mergeCell ref="C33:M33"/>
    <mergeCell ref="C34:M34"/>
    <mergeCell ref="C36:M36"/>
    <mergeCell ref="C35:M35"/>
  </mergeCells>
  <pageMargins left="0.70866141732283472" right="0.70866141732283472" top="0.74803149606299213" bottom="0.74803149606299213" header="0.31496062992125984" footer="0.31496062992125984"/>
  <pageSetup paperSize="9" scale="51" orientation="landscape" r:id="rId1"/>
  <rowBreaks count="2" manualBreakCount="2">
    <brk id="20" max="16383" man="1"/>
    <brk id="5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нормативы</vt:lpstr>
      <vt:lpstr>Накопление МО Амб</vt:lpstr>
      <vt:lpstr>Накопление МО Стац</vt:lpstr>
      <vt:lpstr>Количество 0-2</vt:lpstr>
      <vt:lpstr>Количество 3-4</vt:lpstr>
      <vt:lpstr>нормативы!Область_печати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2025-02-27T06:57:41Z</dcterms:modified>
</cp:coreProperties>
</file>